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1- XI VCENTRAL\INCAN\INCAN INTERNACION 2025\"/>
    </mc:Choice>
  </mc:AlternateContent>
  <xr:revisionPtr revIDLastSave="0" documentId="13_ncr:1_{3B398903-60DF-429E-809D-AD07A6029CB2}" xr6:coauthVersionLast="47" xr6:coauthVersionMax="47" xr10:uidLastSave="{00000000-0000-0000-0000-000000000000}"/>
  <bookViews>
    <workbookView xWindow="-120" yWindow="-120" windowWidth="24240" windowHeight="13140" tabRatio="674" activeTab="3" xr2:uid="{00000000-000D-0000-FFFF-FFFF00000000}"/>
  </bookViews>
  <sheets>
    <sheet name="RESUMEN 2" sheetId="1" r:id="rId1"/>
    <sheet name="OBRAS CIVILES" sheetId="2" r:id="rId2"/>
    <sheet name="INSTALACIONES ESPECIALES" sheetId="3" r:id="rId3"/>
    <sheet name="PLANILLA DETALLADA" sheetId="4" r:id="rId4"/>
  </sheets>
  <definedNames>
    <definedName name="_xlnm.Print_Area" localSheetId="2">'INSTALACIONES ESPECIALES'!$B$1:$G$57</definedName>
    <definedName name="_xlnm.Print_Area" localSheetId="3">'PLANILLA DETALLADA'!$A$4:$H$158</definedName>
    <definedName name="_xlnm.Print_Area" localSheetId="0">'RESUMEN 2'!$A$1:$F$8</definedName>
  </definedNames>
  <calcPr calcId="191029"/>
</workbook>
</file>

<file path=xl/calcChain.xml><?xml version="1.0" encoding="utf-8"?>
<calcChain xmlns="http://schemas.openxmlformats.org/spreadsheetml/2006/main">
  <c r="G14" i="4" l="1"/>
  <c r="F11" i="3"/>
  <c r="G9" i="3" s="1"/>
  <c r="G82" i="4"/>
  <c r="G95" i="4"/>
  <c r="G96" i="4"/>
  <c r="G97" i="4"/>
  <c r="G10" i="4"/>
  <c r="G81" i="4" l="1"/>
  <c r="E20" i="4"/>
  <c r="G20" i="4" s="1"/>
  <c r="E38" i="4"/>
  <c r="G69" i="4" l="1"/>
  <c r="G77" i="4"/>
  <c r="G113" i="4"/>
  <c r="G72" i="4"/>
  <c r="G70" i="4"/>
  <c r="G68" i="4"/>
  <c r="G28" i="4"/>
  <c r="G26" i="4"/>
  <c r="G25" i="4"/>
  <c r="G24" i="4"/>
  <c r="G11" i="4" l="1"/>
  <c r="E53" i="4"/>
  <c r="E61" i="4" s="1"/>
  <c r="G36" i="4"/>
  <c r="G66" i="4"/>
  <c r="G56" i="4"/>
  <c r="G22" i="4"/>
  <c r="E184" i="4"/>
  <c r="E183" i="4"/>
  <c r="E182" i="4"/>
  <c r="E181" i="4"/>
  <c r="E180" i="4"/>
  <c r="B179" i="4"/>
  <c r="E179" i="4" s="1"/>
  <c r="E174" i="4"/>
  <c r="E173" i="4"/>
  <c r="E172" i="4"/>
  <c r="E171" i="4"/>
  <c r="E170" i="4"/>
  <c r="E169" i="4"/>
  <c r="E168" i="4"/>
  <c r="G158" i="4"/>
  <c r="E7" i="3" s="1"/>
  <c r="F7" i="3" s="1"/>
  <c r="G157" i="4"/>
  <c r="E6" i="3" s="1"/>
  <c r="G156" i="4"/>
  <c r="E5" i="3" s="1"/>
  <c r="F5" i="3" s="1"/>
  <c r="G153" i="4"/>
  <c r="G152" i="4"/>
  <c r="E151" i="4"/>
  <c r="G150" i="4"/>
  <c r="G149" i="4"/>
  <c r="G148" i="4"/>
  <c r="G147" i="4"/>
  <c r="E144" i="4"/>
  <c r="G144" i="4" s="1"/>
  <c r="E143" i="4"/>
  <c r="G143" i="4" s="1"/>
  <c r="G139" i="4"/>
  <c r="G138" i="4"/>
  <c r="G137" i="4"/>
  <c r="G136" i="4"/>
  <c r="G134" i="4"/>
  <c r="G130" i="4"/>
  <c r="E129" i="4"/>
  <c r="E141" i="4" s="1"/>
  <c r="G128" i="4"/>
  <c r="G127" i="4"/>
  <c r="G126" i="4"/>
  <c r="G125" i="4"/>
  <c r="E124" i="4"/>
  <c r="G124" i="4" s="1"/>
  <c r="G123" i="4"/>
  <c r="G122" i="4"/>
  <c r="G118" i="4"/>
  <c r="G117" i="4"/>
  <c r="C115" i="4"/>
  <c r="E114" i="4"/>
  <c r="E115" i="4" s="1"/>
  <c r="C113" i="4"/>
  <c r="G112" i="4"/>
  <c r="G110" i="4"/>
  <c r="G109" i="4"/>
  <c r="C107" i="4"/>
  <c r="C106" i="4"/>
  <c r="G102" i="4"/>
  <c r="G101" i="4"/>
  <c r="G100" i="4"/>
  <c r="G93" i="4"/>
  <c r="G92" i="4"/>
  <c r="G103" i="4"/>
  <c r="G90" i="4"/>
  <c r="G104" i="4"/>
  <c r="G106" i="4"/>
  <c r="G87" i="4"/>
  <c r="G107" i="4"/>
  <c r="G85" i="4"/>
  <c r="G84" i="4"/>
  <c r="G83" i="4"/>
  <c r="G80" i="4"/>
  <c r="G79" i="4"/>
  <c r="G78" i="4"/>
  <c r="G76" i="4"/>
  <c r="G74" i="4"/>
  <c r="G64" i="4"/>
  <c r="C62" i="4"/>
  <c r="E58" i="4"/>
  <c r="E62" i="4" s="1"/>
  <c r="G55" i="4"/>
  <c r="G54" i="4"/>
  <c r="G52" i="4"/>
  <c r="G49" i="4"/>
  <c r="G48" i="4"/>
  <c r="G47" i="4"/>
  <c r="G45" i="4"/>
  <c r="E43" i="4"/>
  <c r="G43" i="4" s="1"/>
  <c r="G42" i="4"/>
  <c r="E41" i="4"/>
  <c r="G41" i="4" s="1"/>
  <c r="E40" i="4"/>
  <c r="G40" i="4" s="1"/>
  <c r="E39" i="4"/>
  <c r="G39" i="4" s="1"/>
  <c r="G35" i="4"/>
  <c r="G34" i="4"/>
  <c r="G60" i="4"/>
  <c r="E30" i="4"/>
  <c r="E31" i="4" s="1"/>
  <c r="G19" i="4"/>
  <c r="G18" i="4"/>
  <c r="G17" i="4"/>
  <c r="G16" i="4"/>
  <c r="G15" i="4"/>
  <c r="E14" i="4"/>
  <c r="E13" i="4"/>
  <c r="E32" i="4" s="1"/>
  <c r="G32" i="4" s="1"/>
  <c r="G12" i="4"/>
  <c r="F53" i="3"/>
  <c r="G52" i="3" s="1"/>
  <c r="F51" i="3"/>
  <c r="F50" i="3"/>
  <c r="D49" i="3"/>
  <c r="F49" i="3" s="1"/>
  <c r="F48" i="3"/>
  <c r="F47" i="3"/>
  <c r="F46" i="3"/>
  <c r="F45" i="3"/>
  <c r="F44" i="3"/>
  <c r="F43" i="3"/>
  <c r="F42" i="3"/>
  <c r="F41" i="3"/>
  <c r="F40" i="3"/>
  <c r="F39" i="3"/>
  <c r="F38" i="3"/>
  <c r="F36" i="3"/>
  <c r="F35" i="3"/>
  <c r="F34" i="3"/>
  <c r="F33" i="3"/>
  <c r="F32" i="3"/>
  <c r="F31" i="3"/>
  <c r="F30" i="3"/>
  <c r="F29" i="3"/>
  <c r="F27" i="3"/>
  <c r="F26" i="3"/>
  <c r="F25" i="3"/>
  <c r="F24" i="3"/>
  <c r="F23" i="3"/>
  <c r="F22" i="3"/>
  <c r="F20" i="3"/>
  <c r="F19" i="3"/>
  <c r="F18" i="3"/>
  <c r="F17" i="3"/>
  <c r="F16" i="3"/>
  <c r="F15" i="3"/>
  <c r="G4" i="3" l="1"/>
  <c r="G28" i="3"/>
  <c r="G37" i="3"/>
  <c r="G21" i="3"/>
  <c r="G14" i="3"/>
  <c r="G119" i="4"/>
  <c r="G53" i="4"/>
  <c r="G31" i="4"/>
  <c r="H155" i="4"/>
  <c r="E185" i="4"/>
  <c r="E188" i="4" s="1"/>
  <c r="F188" i="4" s="1"/>
  <c r="G91" i="4"/>
  <c r="G105" i="4"/>
  <c r="G46" i="4"/>
  <c r="G13" i="4"/>
  <c r="G111" i="4"/>
  <c r="G30" i="4"/>
  <c r="G133" i="4"/>
  <c r="G132" i="4"/>
  <c r="G151" i="4"/>
  <c r="G38" i="4"/>
  <c r="G114" i="4"/>
  <c r="E145" i="4"/>
  <c r="G145" i="4" s="1"/>
  <c r="E175" i="4"/>
  <c r="E187" i="4" s="1"/>
  <c r="F187" i="4" s="1"/>
  <c r="G62" i="4"/>
  <c r="G88" i="4"/>
  <c r="G61" i="4"/>
  <c r="E63" i="4"/>
  <c r="G63" i="4" s="1"/>
  <c r="G141" i="4"/>
  <c r="E142" i="4"/>
  <c r="G142" i="4" s="1"/>
  <c r="G115" i="4"/>
  <c r="E12" i="3"/>
  <c r="F12" i="3" s="1"/>
  <c r="G108" i="4"/>
  <c r="G94" i="4"/>
  <c r="G129" i="4"/>
  <c r="G89" i="4"/>
  <c r="E10" i="3"/>
  <c r="F10" i="3" s="1"/>
  <c r="G58" i="4"/>
  <c r="G86" i="4"/>
  <c r="E59" i="4"/>
  <c r="G59" i="4" s="1"/>
  <c r="H7" i="4" l="1"/>
  <c r="H50" i="4"/>
  <c r="H120" i="4"/>
  <c r="F189" i="4"/>
  <c r="F190" i="4" s="1"/>
  <c r="H98" i="4"/>
  <c r="E4" i="2" l="1"/>
  <c r="F4" i="2" s="1"/>
  <c r="E9" i="2"/>
  <c r="F9" i="2" s="1"/>
  <c r="E11" i="2"/>
  <c r="F11" i="2" s="1"/>
  <c r="E6" i="2"/>
  <c r="F6" i="2" s="1"/>
  <c r="E5" i="2"/>
  <c r="F5" i="2" s="1"/>
  <c r="H159" i="4"/>
  <c r="I160" i="4" s="1"/>
  <c r="G56" i="3"/>
  <c r="E7" i="1" s="1"/>
  <c r="F7" i="1" l="1"/>
  <c r="E10" i="2"/>
  <c r="F10" i="2" s="1"/>
  <c r="G8" i="2" s="1"/>
  <c r="G3" i="2"/>
  <c r="G14" i="2" l="1"/>
  <c r="E6" i="1" s="1"/>
  <c r="F6" i="1" s="1"/>
  <c r="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Autoría desconocida</author>
  </authors>
  <commentList>
    <comment ref="F100" authorId="0" shapeId="0" xr:uid="{00000000-0006-0000-0300-000002000000}">
      <text>
        <r>
          <rPr>
            <sz val="10"/>
            <rFont val="Arial"/>
            <family val="2"/>
          </rPr>
          <t xml:space="preserve">Usuario:
</t>
        </r>
        <r>
          <rPr>
            <sz val="9"/>
            <color rgb="FF000000"/>
            <rFont val="Tahoma"/>
            <family val="2"/>
            <charset val="1"/>
          </rPr>
          <t xml:space="preserve">costo por m2+ costo de zócalo de 13 cm+ costo de pollera de 13 cm+ costo de 4 soportes+ costo de 2 agujeros+ costo de colocación
</t>
        </r>
      </text>
    </comment>
    <comment ref="E151" authorId="0" shapeId="0" xr:uid="{00000000-0006-0000-0300-000001000000}">
      <text>
        <r>
          <rPr>
            <sz val="10"/>
            <rFont val="Arial"/>
            <family val="2"/>
          </rPr>
          <t xml:space="preserve">Usuario:
</t>
        </r>
        <r>
          <rPr>
            <sz val="9"/>
            <color rgb="FF000000"/>
            <rFont val="Tahoma"/>
            <family val="2"/>
            <charset val="1"/>
          </rPr>
          <t>20 paneles en el eje del pasillo, dejando espacio de 4 placas libres entre c/u. 2 paneles en cada sector de enfermería (uno de cada lado) por 4 puestos</t>
        </r>
      </text>
    </comment>
    <comment ref="F190" authorId="0" shapeId="0" xr:uid="{00000000-0006-0000-0300-000003000000}">
      <text>
        <r>
          <rPr>
            <sz val="10"/>
            <rFont val="Arial"/>
            <family val="2"/>
          </rPr>
          <t xml:space="preserve">Usuario:
</t>
        </r>
        <r>
          <rPr>
            <sz val="9"/>
            <color rgb="FF000000"/>
            <rFont val="Tahoma"/>
            <family val="2"/>
            <charset val="1"/>
          </rPr>
          <t>Potencia dividido voltaje</t>
        </r>
      </text>
    </comment>
  </commentList>
</comments>
</file>

<file path=xl/sharedStrings.xml><?xml version="1.0" encoding="utf-8"?>
<sst xmlns="http://schemas.openxmlformats.org/spreadsheetml/2006/main" count="591" uniqueCount="357">
  <si>
    <t>ÍTEM</t>
  </si>
  <si>
    <t>DESCRIPCIÓN</t>
  </si>
  <si>
    <t>UNIDAD</t>
  </si>
  <si>
    <t>CANTIDAD</t>
  </si>
  <si>
    <t>PRECIO UNITARIO</t>
  </si>
  <si>
    <t>PRECIO TOTAL</t>
  </si>
  <si>
    <t>A</t>
  </si>
  <si>
    <t>INTERNACIÓN- OBRAS CIVILES</t>
  </si>
  <si>
    <t>GL</t>
  </si>
  <si>
    <t>B</t>
  </si>
  <si>
    <t>INTERNACIÓN- INSTALACIONES ESPECIALES Y EQUIPAMIENTOS</t>
  </si>
  <si>
    <t>MONTO TOTAL (A+B)</t>
  </si>
  <si>
    <t>RESUMEN- OBRAS CIVILES</t>
  </si>
  <si>
    <t>DESCRIPCIÓN DEL RUBRO</t>
  </si>
  <si>
    <t>UNIDAD DE MEDIDA</t>
  </si>
  <si>
    <t>CANT.</t>
  </si>
  <si>
    <t>Sub- Total</t>
  </si>
  <si>
    <t>PLANTA ALTA</t>
  </si>
  <si>
    <t>OBRAS CIVILES E INSTALACIONES CONVENCIONALES - PASILLO CENTRAL</t>
  </si>
  <si>
    <t>UN</t>
  </si>
  <si>
    <t>PLANTA BAJA</t>
  </si>
  <si>
    <t>SUGERENCIAS</t>
  </si>
  <si>
    <t>MONTO TOTAL, INCLUYENDO TODOS LOS ÍTEMS CITADOS PRECEDENTEMENTE</t>
  </si>
  <si>
    <t>CLIMATIZACIÓN- PA</t>
  </si>
  <si>
    <t xml:space="preserve">Ventilación mecánica de pasillo central. Puestos de enfermería. Incluye: 
- Extractores
- Ductos
- Filtros </t>
  </si>
  <si>
    <t>CLIMATIZACIÓN- PB</t>
  </si>
  <si>
    <t>Climatización para 16 habitaciones y sala de enfermería: Aire acondicionado con ductos de baja silueta. Contempla:
- 32 equipos de 24.000 BTU de baja silueta
- Ductos de Alupir
- Rejillas de insuflación 
- Drenajes
- Cañerías de cobre
Climtarización de pasillo de enfermería. Aire acondicionado con ductos de baja silueta. Contempla:
- 2 (tres) equipos de 60.000 BTU de baja silueta
- Ductos de alupir
- Rejillas de insuflación
- Drenajes
- Cañerías de cobre</t>
  </si>
  <si>
    <t xml:space="preserve">Ventilación mecánica de 16 Baños de habitaciones. Incluye: 
- Extractores
- Ductos
- Filtros </t>
  </si>
  <si>
    <t>INSTALACIONES ESPECIALES CONSIDERADAS EN TOTAL (PB+PA)</t>
  </si>
  <si>
    <t>GASES MEDICINALES</t>
  </si>
  <si>
    <t xml:space="preserve">Cañeria de cobre 22,22 mm, esp. 1,02 mm con accesorios de soporte y conexiones </t>
  </si>
  <si>
    <t>ML</t>
  </si>
  <si>
    <t xml:space="preserve">Cañeria de cobre 15,88 mm, esp. 1,14 mm con accesorios de soporte y conexiones </t>
  </si>
  <si>
    <t xml:space="preserve">Cañeria de cobre 12 mm, con accesorios de soporte y conexiones </t>
  </si>
  <si>
    <t>Miniconsola de 2 gases</t>
  </si>
  <si>
    <t>Valvula de sectorizacion</t>
  </si>
  <si>
    <t>Mano de obra especializada</t>
  </si>
  <si>
    <t>GASES MEDICINALES- A consideración del cliente</t>
  </si>
  <si>
    <t>Fluxomentro de oxigeno</t>
  </si>
  <si>
    <t>Humidificador</t>
  </si>
  <si>
    <t>Regulador de vacio</t>
  </si>
  <si>
    <t>Frasco de aspiracion 2000 cc, con trampa</t>
  </si>
  <si>
    <t>Alarma de 2 gases</t>
  </si>
  <si>
    <t>Caja de válvula de 2 gases</t>
  </si>
  <si>
    <t>LLAMADO DE ENFERMERÍA</t>
  </si>
  <si>
    <t>Pulsador Cama</t>
  </si>
  <si>
    <t>Pulsador Baño</t>
  </si>
  <si>
    <t>Repetidor</t>
  </si>
  <si>
    <t>Luz Habitación</t>
  </si>
  <si>
    <t>Pantalla Central</t>
  </si>
  <si>
    <t>Central Enfermería</t>
  </si>
  <si>
    <t>Reloj busca persona directo (Biper)</t>
  </si>
  <si>
    <t>Mano de obra y configuración del sistema</t>
  </si>
  <si>
    <t>SEÑALES DÉBILES</t>
  </si>
  <si>
    <t>Rack Mural de 9U + PDU</t>
  </si>
  <si>
    <t>Patch Panel Cat. 6A de 24 puertos</t>
  </si>
  <si>
    <t>Organizador de Cable 1U</t>
  </si>
  <si>
    <t>Dio de 12 puertos</t>
  </si>
  <si>
    <t>Cable UTP Cat. 6A</t>
  </si>
  <si>
    <t>Cable Fibra Optica OM 3</t>
  </si>
  <si>
    <t>Patch cord Cat. 6A de 1,5 mts.</t>
  </si>
  <si>
    <t>Patch cord Cat. 6A de 3 mts.</t>
  </si>
  <si>
    <t>Patch Cord de Fibra</t>
  </si>
  <si>
    <t>Pig tail de fibra optica con adaptadores</t>
  </si>
  <si>
    <t>Certificación pUNto de red y telefonía</t>
  </si>
  <si>
    <t>Bandeja Ranurada de 15x50</t>
  </si>
  <si>
    <t>Materiales Varios, incluye ducteado y cajas de conexción</t>
  </si>
  <si>
    <t>Mano de Obra Especializada</t>
  </si>
  <si>
    <t>Ventilación de baños de consultorios</t>
  </si>
  <si>
    <t>Altura de habitaciones:</t>
  </si>
  <si>
    <t>Altura en enfermería:</t>
  </si>
  <si>
    <t>Código</t>
  </si>
  <si>
    <t>Descripción</t>
  </si>
  <si>
    <t>U.M</t>
  </si>
  <si>
    <t>Cant.</t>
  </si>
  <si>
    <t>P. Unitario</t>
  </si>
  <si>
    <t>P.Total</t>
  </si>
  <si>
    <t>UNA UNIDAD DE HABITACIÓN DE INTERNACIÓN</t>
  </si>
  <si>
    <t>A.1</t>
  </si>
  <si>
    <t>Área de habitación</t>
  </si>
  <si>
    <t>A.1.1</t>
  </si>
  <si>
    <t>Preliminar</t>
  </si>
  <si>
    <t>Desmonte de piso y carpeta existentes</t>
  </si>
  <si>
    <t>m2</t>
  </si>
  <si>
    <t>Desmonte de zócalos</t>
  </si>
  <si>
    <t>ml</t>
  </si>
  <si>
    <t>Desmonte de guardacamillas existentes</t>
  </si>
  <si>
    <t>Desmonte de instalaciones existentes (Luces, gases, tomas, ventiladores)</t>
  </si>
  <si>
    <t>gl</t>
  </si>
  <si>
    <t xml:space="preserve">Desmonte de puerta de acceso a habitación </t>
  </si>
  <si>
    <t>un</t>
  </si>
  <si>
    <t>Desmonte de puerta de salida a galería</t>
  </si>
  <si>
    <t>Desmonte de puerta de baño</t>
  </si>
  <si>
    <t>Desmonte de ventana</t>
  </si>
  <si>
    <t>Preparación de la superficie para pintura en habitación</t>
  </si>
  <si>
    <t>Pisos y zócalos</t>
  </si>
  <si>
    <t>Carpeta para base de piso</t>
  </si>
  <si>
    <t>Provisión y colocación de piso porcelanato rectificado 60x60</t>
  </si>
  <si>
    <t>Provisión y colocación de zócalos</t>
  </si>
  <si>
    <t>Aberturas</t>
  </si>
  <si>
    <t>A.1.4</t>
  </si>
  <si>
    <t>Terminaciones</t>
  </si>
  <si>
    <t>A.1.4.1</t>
  </si>
  <si>
    <t>Enduido interior</t>
  </si>
  <si>
    <t>A.1.4.2</t>
  </si>
  <si>
    <t xml:space="preserve">Pintura acrílica interior en habitación </t>
  </si>
  <si>
    <t>A.1.4.3</t>
  </si>
  <si>
    <t>Cantonera de PVC</t>
  </si>
  <si>
    <t>A.1.4.4</t>
  </si>
  <si>
    <t>Guarda Camillas</t>
  </si>
  <si>
    <t>A.1.4.5</t>
  </si>
  <si>
    <t>Provisión y colocación de cielorraso desmontable de 60x60</t>
  </si>
  <si>
    <t>A.1.4.7</t>
  </si>
  <si>
    <t>Tabique cementicio (hueco superior de las ventanas)</t>
  </si>
  <si>
    <t>A.1.5</t>
  </si>
  <si>
    <t>Instalaciones</t>
  </si>
  <si>
    <t>A.1.5.1</t>
  </si>
  <si>
    <t>Provisión e instalación de Panel led de 60 x 60 (dos en habitación y uno frente al baño)</t>
  </si>
  <si>
    <t>A.1.5.3</t>
  </si>
  <si>
    <t>Conjunto de: Dos toma Schuko, dos tomas normales con puesta a tierra  Colocar las 3 cajas en una base de melamina que sirva como marco. Incluye tapas</t>
  </si>
  <si>
    <t>A.1.5.6</t>
  </si>
  <si>
    <t>Puntos de encendido de luces en habitación</t>
  </si>
  <si>
    <t>A.1.5.7</t>
  </si>
  <si>
    <t>Toma Baja en habitación. Incluye Tapa</t>
  </si>
  <si>
    <t>A.1.5.8</t>
  </si>
  <si>
    <t>Ventilador de techo</t>
  </si>
  <si>
    <t>A.2</t>
  </si>
  <si>
    <t>Sanitarios</t>
  </si>
  <si>
    <t>A.2.1</t>
  </si>
  <si>
    <t>A.2.1.1</t>
  </si>
  <si>
    <t>A.2.1.2</t>
  </si>
  <si>
    <t>Desmonte de revestidos existentes</t>
  </si>
  <si>
    <t>A.2.1.3</t>
  </si>
  <si>
    <t>Desmonte de artefactos existentes (Inodoro, mesada y bacha, ducha)</t>
  </si>
  <si>
    <t>A.2.1.4</t>
  </si>
  <si>
    <t>Desmonte de instalaciones existentes (Luces, gases, tomas, cañerias, rejillas, griferías)</t>
  </si>
  <si>
    <t>A.2.2</t>
  </si>
  <si>
    <t>Pisos y Revestidos</t>
  </si>
  <si>
    <t>A.2.2.1</t>
  </si>
  <si>
    <t>Carpeta para base de aislación</t>
  </si>
  <si>
    <t>A.2.2.2</t>
  </si>
  <si>
    <t>Aislación en toda superficie del baño</t>
  </si>
  <si>
    <t>A.2.2.3</t>
  </si>
  <si>
    <t>Revoque hidrófugo peinado para base de revestidos</t>
  </si>
  <si>
    <t>Revestido con porcelanato (medida sugerida 30 x 60)</t>
  </si>
  <si>
    <t>Cantonera de inox</t>
  </si>
  <si>
    <t>A.2.4</t>
  </si>
  <si>
    <t>A.2.4.1</t>
  </si>
  <si>
    <t>Provisión y colocación de cielorraso (placa antihumedad) desmontable de 60x60</t>
  </si>
  <si>
    <t>A.2.5</t>
  </si>
  <si>
    <t>A.2.5.1</t>
  </si>
  <si>
    <t>Mano de obra: Instalación de agua fría y caliente para baño. 
Agua fría: Inodoro, lavamanos, ducha, llave de paso.
Agua Caliente: Ducha</t>
  </si>
  <si>
    <t>A.2.5.2</t>
  </si>
  <si>
    <t>Material: Cañerías y accesorios de termofusión para agua fría y caliente. Baño dormitorios</t>
  </si>
  <si>
    <t>A.2.5.3</t>
  </si>
  <si>
    <t>Mano de obra: Instalación de desague cloacal (Inodoro, desague de lavamanos, rejilla de piso)</t>
  </si>
  <si>
    <t>A.2.5.4</t>
  </si>
  <si>
    <t>Material: 
Cañerías de PVC de 100 mm para inodoro, 50mm para lavamanos y ducha, 75mm para ventilación. Accesorios y materiales menores</t>
  </si>
  <si>
    <t>A.2.5.5</t>
  </si>
  <si>
    <t>A.2.5.6</t>
  </si>
  <si>
    <t>A.2.5.7</t>
  </si>
  <si>
    <t>Grifería pressmatic para lavamanos- Agua fría/caliente</t>
  </si>
  <si>
    <t>A.2.5.8</t>
  </si>
  <si>
    <t>A.2.5.9</t>
  </si>
  <si>
    <t>A.2.5.10</t>
  </si>
  <si>
    <t>Artefacto: Ducha tipo teléfono, grifería monocomando. Incluye accesorios</t>
  </si>
  <si>
    <t>A.2.5.11</t>
  </si>
  <si>
    <t>Artefacto: Rejilla de piso sifonada (diam. 150), incluye accesorios y tapa metálica</t>
  </si>
  <si>
    <t>A.2.5.12</t>
  </si>
  <si>
    <t>Llave de paso de 3/4" (Acometida del baño)</t>
  </si>
  <si>
    <t>A.2.5.13</t>
  </si>
  <si>
    <t>Llave de paso de 1/2" (Termocalefón)</t>
  </si>
  <si>
    <t>A.2.5.14</t>
  </si>
  <si>
    <t>Termocalefón horizontal de 50 litros. Incluye accesorios de fijación</t>
  </si>
  <si>
    <t>A.2.5.15</t>
  </si>
  <si>
    <t>Instalación de Ducha, Bacha+sifón,inodoro</t>
  </si>
  <si>
    <t>Alimentación eléctrica- Termo Calefón</t>
  </si>
  <si>
    <t>A.2.5.16</t>
  </si>
  <si>
    <t>Provisión e instalación de Panel led de 60 x 60</t>
  </si>
  <si>
    <t>A.2.5.17</t>
  </si>
  <si>
    <t>Provisión e instalación de boca de encendido de luces y Tomas (incluye tapa- Luz y toma)</t>
  </si>
  <si>
    <t>UNA UNIDAD DE PUESTO DE ENFERMERÍA</t>
  </si>
  <si>
    <t>B.1</t>
  </si>
  <si>
    <t>Trabajo limpio y sucio</t>
  </si>
  <si>
    <t>B.1.1</t>
  </si>
  <si>
    <t>Mesada de granito(4,5 metros de largo y 60 cm de ancho). Área de trabajo limpio y sucio. Incluye Pollera, zócalo, perforación para dos bachas de inoxidable profundas</t>
  </si>
  <si>
    <t>B.1.2</t>
  </si>
  <si>
    <t>Provisión e instalación de bachas profundas de inoxidable. 50X40X33CM</t>
  </si>
  <si>
    <t>B.1.3</t>
  </si>
  <si>
    <t>Grifería Agua fría / caliente para mesada con mezcladora.</t>
  </si>
  <si>
    <t>B.1.4</t>
  </si>
  <si>
    <t>Termocalefón horizontal de 50 litros. Incluye accesorios</t>
  </si>
  <si>
    <t>B.1.5</t>
  </si>
  <si>
    <t>Llave de paso de 3/4" (Acometida del Puesto de enfermeria)</t>
  </si>
  <si>
    <t>B.1.6</t>
  </si>
  <si>
    <t>B.1.7</t>
  </si>
  <si>
    <t>B.1.8</t>
  </si>
  <si>
    <t>B.1.9</t>
  </si>
  <si>
    <t>Mano de obra: Instalación de agua fría y caliente puesto de enfermería</t>
  </si>
  <si>
    <t>B.1.10</t>
  </si>
  <si>
    <t>Material: Cañerías y accesorios de termofusión para agua fría y caliente. Puestos de enfermería</t>
  </si>
  <si>
    <t>B.1.11</t>
  </si>
  <si>
    <t>B.1.12</t>
  </si>
  <si>
    <t>Material: 
Cañerías de PVC 50mm para bachas de inoxidable, 75mm para ventilación. Accesorios y materiales menores</t>
  </si>
  <si>
    <t>B.1.13</t>
  </si>
  <si>
    <t>Alimentación eléctrica Termocalefón</t>
  </si>
  <si>
    <t>B.1.14</t>
  </si>
  <si>
    <t>B.1.15</t>
  </si>
  <si>
    <t>B.1.16</t>
  </si>
  <si>
    <t>B.2</t>
  </si>
  <si>
    <t>Puestos de trabajo</t>
  </si>
  <si>
    <t>B.2.1</t>
  </si>
  <si>
    <t>B.2.2</t>
  </si>
  <si>
    <t>Cajonero móvil de 2 cajones, llave central, rueda de 5 cm.</t>
  </si>
  <si>
    <t>B.2.3</t>
  </si>
  <si>
    <t>Conjunto de: Dos tomas normales y una toma para PC</t>
  </si>
  <si>
    <t>C</t>
  </si>
  <si>
    <t>RUBROS GENERALES - PASILLO DE ENFERMERÍA</t>
  </si>
  <si>
    <t>C.1</t>
  </si>
  <si>
    <t>Obras civiles y terminaciones</t>
  </si>
  <si>
    <t>C.1.1</t>
  </si>
  <si>
    <t>C.1.2</t>
  </si>
  <si>
    <t>C.1.3</t>
  </si>
  <si>
    <t>C.1.4</t>
  </si>
  <si>
    <t>C.1.5</t>
  </si>
  <si>
    <t>Desmonte de aberturas en pasillo de enferemería- Planta Alta- 1,10x0,60</t>
  </si>
  <si>
    <t>C.1.6</t>
  </si>
  <si>
    <t>Desmonte de aberturas en habitaciones Planta alta - 2,00 x 0,60</t>
  </si>
  <si>
    <t>C.1.7</t>
  </si>
  <si>
    <t>Desmonte de abertura en salas de espera- 2,50 x 0,60</t>
  </si>
  <si>
    <t>C.1.8</t>
  </si>
  <si>
    <t>Preparación de la superficie para pintura en pasillo de enfermería</t>
  </si>
  <si>
    <t>C.1.9</t>
  </si>
  <si>
    <t>Ayuda de gremios (Revoques menores, macizados, etc)</t>
  </si>
  <si>
    <t>C.1.10</t>
  </si>
  <si>
    <t>C.1.11</t>
  </si>
  <si>
    <t>C.1.12</t>
  </si>
  <si>
    <t>C.1.13</t>
  </si>
  <si>
    <t>Provisión y colocación de puerta de 1,90m. de ancho de dos hojas batientes. Incluye accesorios.</t>
  </si>
  <si>
    <t>C.1.16</t>
  </si>
  <si>
    <t>Provisión y colocación de aberturas en pasillo de enferemería- Planta Alta- 1,10x0,60- Vidrio Fijo</t>
  </si>
  <si>
    <t>C.1.17</t>
  </si>
  <si>
    <t>Provisión y colocación de aberturas en habitaciones Planta alta - 2,00 x 0,60- Vidrio Fijo</t>
  </si>
  <si>
    <t>C.1.18</t>
  </si>
  <si>
    <t>Provisión y colocación de abertura en salas de espera- 2,50 x 0,60- Vidrio Fijo</t>
  </si>
  <si>
    <t>C.1.19</t>
  </si>
  <si>
    <t>C.1.20</t>
  </si>
  <si>
    <t>C.1.21</t>
  </si>
  <si>
    <t>C.1.22</t>
  </si>
  <si>
    <t>C.1.23</t>
  </si>
  <si>
    <t>C.1.24</t>
  </si>
  <si>
    <t>Alimentación eléctrica Troncal</t>
  </si>
  <si>
    <t>C.1.25</t>
  </si>
  <si>
    <t>Adecuación de tableros existentes</t>
  </si>
  <si>
    <t>C.1.28</t>
  </si>
  <si>
    <t>Material: Troncal de Abstecimiento de agua fría y derivaciones (Termofusión)</t>
  </si>
  <si>
    <t>C.1.29</t>
  </si>
  <si>
    <t>Mano de Obra: Troncal de abastecimiento de agua fría y derivaciones</t>
  </si>
  <si>
    <t>C.1.30</t>
  </si>
  <si>
    <t>C.1.31</t>
  </si>
  <si>
    <t>Tomas comunes bajas en pasillo</t>
  </si>
  <si>
    <t>C.1.32</t>
  </si>
  <si>
    <t xml:space="preserve">Puntos de encendido </t>
  </si>
  <si>
    <t>E</t>
  </si>
  <si>
    <t xml:space="preserve">CLIMATIZACIÓN </t>
  </si>
  <si>
    <t>E.1</t>
  </si>
  <si>
    <t>Climatización para 32 habitaciones y sala de enfermería: Aire acondicionado con ductos de baja silueta. Contempla:
- 32 equipos de 24.000 BTU de baja silueta
- Ductos de Alupir
- Rejillas de insuflación 
- Drenajes
- Cañerías de cobre
Climtarización de pasillo de enfermería. Aire acondicionado con ductos de baja silueta. Contempla:
- 3 (tres) equipos de 60.000 BTU de baja silueta
- Ductos de alupir
- Rejillas de insuflación
- Drenajes
- Cañerías de cobre</t>
  </si>
  <si>
    <t>E.2</t>
  </si>
  <si>
    <t xml:space="preserve">Ventilación mecánica de 32 Baños de habitaciones. Incluye: 
- Extractores
- Ductos
- Filtros </t>
  </si>
  <si>
    <t>E.3</t>
  </si>
  <si>
    <t>CALCULO AUX. IE</t>
  </si>
  <si>
    <t>Pasillo de 61m</t>
  </si>
  <si>
    <t>UNA HABITACIÓN</t>
  </si>
  <si>
    <t>luces</t>
  </si>
  <si>
    <t>comunes</t>
  </si>
  <si>
    <t>schuko</t>
  </si>
  <si>
    <t>aire de 18000</t>
  </si>
  <si>
    <t>Termocalefon</t>
  </si>
  <si>
    <t>ventilador</t>
  </si>
  <si>
    <t>vatios</t>
  </si>
  <si>
    <t>UN PUESTO DE ENFERMERÍA CON TRABAJO LIMPIO Y SUCIO</t>
  </si>
  <si>
    <t>tomas comunes</t>
  </si>
  <si>
    <t>toma de computadora</t>
  </si>
  <si>
    <t>Schukos</t>
  </si>
  <si>
    <t>Aire</t>
  </si>
  <si>
    <t>Termocalefón</t>
  </si>
  <si>
    <t>ALA 1</t>
  </si>
  <si>
    <t>HABITACIONES</t>
  </si>
  <si>
    <t>PUESTOS</t>
  </si>
  <si>
    <t>Amperios</t>
  </si>
  <si>
    <t>Alimentación troncal total</t>
  </si>
  <si>
    <t>Adecuación de tableros- 15</t>
  </si>
  <si>
    <t>A.2.5.18</t>
  </si>
  <si>
    <t>Provisión e instalación de espejo basculante 80 x 60 p/ personas con capacidades diferentes.</t>
  </si>
  <si>
    <t>A.2.1.5</t>
  </si>
  <si>
    <t>Demolición de mamposteria en sanitarios</t>
  </si>
  <si>
    <t>Mampostería</t>
  </si>
  <si>
    <t>A.2.3</t>
  </si>
  <si>
    <t>A.2.2.4</t>
  </si>
  <si>
    <t>A.2.2.5</t>
  </si>
  <si>
    <t>A.2.2.6</t>
  </si>
  <si>
    <t>Elevación de mampostería en zonas indicadas en el plano</t>
  </si>
  <si>
    <t>A.1.1.12</t>
  </si>
  <si>
    <t>A.1.1.13</t>
  </si>
  <si>
    <t>A.1.1.14</t>
  </si>
  <si>
    <t>A.1.1.15</t>
  </si>
  <si>
    <t>A.1.1.16</t>
  </si>
  <si>
    <t>A.1.1.17</t>
  </si>
  <si>
    <t>A.1.1.18</t>
  </si>
  <si>
    <t>A.1.1.19</t>
  </si>
  <si>
    <t>A.1.1.21</t>
  </si>
  <si>
    <t>Mesada de granito / muebles de melamina para puestos de trabajo. 3,60 de largo y ancho 60 cm</t>
  </si>
  <si>
    <t>Provisión y colocación de puerta de 0,90m de ancho.Corrediza, Incluye accesorios y protección. (Sanitario)</t>
  </si>
  <si>
    <t>A.2.5.19</t>
  </si>
  <si>
    <t>A.2.5.20</t>
  </si>
  <si>
    <t>A.2.5.21</t>
  </si>
  <si>
    <t>Provisión de toallero de Barra Cromado
Material: Acero Inoxidable</t>
  </si>
  <si>
    <t>Provisión y colocación de ventana de vidrio templado de 3 hojas proyectante, carpinteria de aluminio de 2,12 x 1,20 metros</t>
  </si>
  <si>
    <t>Limpieza de área de trabajo</t>
  </si>
  <si>
    <t>Replanteo y marcación</t>
  </si>
  <si>
    <t>A.1.2</t>
  </si>
  <si>
    <t>A.1.3</t>
  </si>
  <si>
    <t>A.1.6</t>
  </si>
  <si>
    <t>A.1.7</t>
  </si>
  <si>
    <t>A.1.8</t>
  </si>
  <si>
    <t>A.1.9</t>
  </si>
  <si>
    <t>A.1.10</t>
  </si>
  <si>
    <t>A.1.11</t>
  </si>
  <si>
    <t>A.1.12</t>
  </si>
  <si>
    <t>A.1.13</t>
  </si>
  <si>
    <t>Un</t>
  </si>
  <si>
    <t>Cartel de obra (1.40 x 2.80con marco metálico y lona A retirar y sib colocación)</t>
  </si>
  <si>
    <t>Revoque</t>
  </si>
  <si>
    <t>Aislación</t>
  </si>
  <si>
    <t>Pared interior una capa (1-4-16)</t>
  </si>
  <si>
    <t xml:space="preserve">Pared exterior  </t>
  </si>
  <si>
    <t>Pared base azulejos con hidrof (1-4-16)</t>
  </si>
  <si>
    <t>Horizontal pared 015(1-3)</t>
  </si>
  <si>
    <t>Provisión y colocación de puerta de doble hoja asimétrica de 0,90 y 0,30. de ancho, de madera. Incluye accesorios y protección. (Acceso desde puesto de enferemería)</t>
  </si>
  <si>
    <t>Artefacto: Inodoro con abertura central de loza esmaltada, color blanco hielo y accesorios de sujeción</t>
  </si>
  <si>
    <t>A.2.5.22</t>
  </si>
  <si>
    <t>Accesorio: Lavatorio con pedestal de loza esmaltada, con sopapa cromada y accesorios de sujeción.</t>
  </si>
  <si>
    <t>Sifón cromado para lavatorio</t>
  </si>
  <si>
    <t>Lavatorio pequeño de adosar, de loza esmaltada, color blanco hielo, de dimensiones mínimas 45.5 cm x 36 cm. incluye sopapa cromada y accesorios de sujeción.</t>
  </si>
  <si>
    <t xml:space="preserve"> Barra articulada rebatible inox c/papelera de 60 cm</t>
  </si>
  <si>
    <t xml:space="preserve">Barra fija de apoyo de 60 cm de acero inoxidable  </t>
  </si>
  <si>
    <t>A.2.6</t>
  </si>
  <si>
    <t>A.2.7</t>
  </si>
  <si>
    <t>A.2.8</t>
  </si>
  <si>
    <t xml:space="preserve">PLANILLA DE COMPUTO METRICO Y PRESUPUESTO- INSTITUTO NACIONAL DEL CANCER,ÁREA DE INTERNACIÓN </t>
  </si>
  <si>
    <t>Área de intervención: 1.966 m²</t>
  </si>
  <si>
    <t>Área de intervención: 1.996 m²</t>
  </si>
  <si>
    <t>INTERNACIÓN- INSTALACIONES ESPECIALES</t>
  </si>
  <si>
    <t xml:space="preserve">INTERNACIÓN - OBRAS CIVILES </t>
  </si>
  <si>
    <t>RESUMEN- INSTALACIONES ESPECIALES</t>
  </si>
  <si>
    <t>UNIDAD DE PUESTO DE ENFERMERÍA</t>
  </si>
  <si>
    <t xml:space="preserve">PLANILLA RESUMEN- DISCRIMINADA - INSTITUTO NACIONAL DEL CANCER,ÁREA DE INTERNACIÓN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</si>
</sst>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₲ &quot;#,##0"/>
    <numFmt numFmtId="165" formatCode="_ * #,##0_ ;_ * \-#,##0_ ;_ * \-_ ;_ @_ "/>
    <numFmt numFmtId="166" formatCode="&quot;$ &quot;#,##0;[Red]&quot;$ -&quot;#,##0"/>
  </numFmts>
  <fonts count="26" x14ac:knownFonts="1"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2"/>
      <color theme="1"/>
      <name val="Calibri Light"/>
      <family val="2"/>
      <charset val="1"/>
    </font>
    <font>
      <b/>
      <sz val="24"/>
      <color theme="1"/>
      <name val="Calibri Light"/>
      <family val="2"/>
      <charset val="1"/>
    </font>
    <font>
      <b/>
      <sz val="12"/>
      <color theme="1"/>
      <name val="Calibri Light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 Light"/>
      <family val="2"/>
      <charset val="1"/>
    </font>
    <font>
      <b/>
      <sz val="12"/>
      <color rgb="FFFF0000"/>
      <name val="Calibri Light"/>
      <family val="2"/>
      <charset val="1"/>
    </font>
    <font>
      <b/>
      <sz val="14"/>
      <color theme="1"/>
      <name val="Calibri Light"/>
      <family val="2"/>
      <charset val="1"/>
    </font>
    <font>
      <sz val="12"/>
      <name val="Calibri Light"/>
      <family val="2"/>
      <charset val="1"/>
    </font>
    <font>
      <sz val="9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9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theme="7" tint="-0.249977111117893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8"/>
      <name val="Calibri"/>
      <family val="2"/>
      <charset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2"/>
        <bgColor rgb="FFDEEBF7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theme="0"/>
        <bgColor rgb="FFF2F2F2"/>
      </patternFill>
    </fill>
    <fill>
      <patternFill patternType="solid">
        <fgColor theme="9" tint="0.79989013336588644"/>
        <bgColor rgb="FFE7E6E6"/>
      </patternFill>
    </fill>
    <fill>
      <patternFill patternType="solid">
        <fgColor theme="4" tint="0.79989013336588644"/>
        <bgColor rgb="FFE7E6E6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7" tint="0.79989013336588644"/>
        <bgColor rgb="FFF2F2F2"/>
      </patternFill>
    </fill>
    <fill>
      <patternFill patternType="solid">
        <fgColor theme="5" tint="0.59987182226020086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8000"/>
      </patternFill>
    </fill>
    <fill>
      <patternFill patternType="solid">
        <fgColor theme="0"/>
        <bgColor rgb="FFFF6600"/>
      </patternFill>
    </fill>
    <fill>
      <patternFill patternType="solid">
        <fgColor theme="0"/>
        <bgColor rgb="FF800080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DEEBF7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1" fillId="0" borderId="0"/>
    <xf numFmtId="165" fontId="21" fillId="0" borderId="0" applyBorder="0" applyProtection="0"/>
  </cellStyleXfs>
  <cellXfs count="21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vertical="center"/>
    </xf>
    <xf numFmtId="164" fontId="7" fillId="2" borderId="9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0" fontId="3" fillId="2" borderId="12" xfId="0" applyFont="1" applyFill="1" applyBorder="1" applyAlignment="1">
      <alignment horizontal="center"/>
    </xf>
    <xf numFmtId="164" fontId="3" fillId="2" borderId="12" xfId="0" applyNumberFormat="1" applyFont="1" applyFill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/>
    <xf numFmtId="165" fontId="3" fillId="0" borderId="11" xfId="3" applyFont="1" applyBorder="1" applyAlignment="1" applyProtection="1">
      <alignment vertical="center"/>
    </xf>
    <xf numFmtId="165" fontId="3" fillId="0" borderId="11" xfId="3" applyFont="1" applyBorder="1" applyProtection="1"/>
    <xf numFmtId="164" fontId="5" fillId="0" borderId="6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vertical="center"/>
    </xf>
    <xf numFmtId="164" fontId="3" fillId="3" borderId="14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/>
    <xf numFmtId="164" fontId="3" fillId="3" borderId="15" xfId="0" applyNumberFormat="1" applyFont="1" applyFill="1" applyBorder="1"/>
    <xf numFmtId="166" fontId="10" fillId="4" borderId="3" xfId="2" applyNumberFormat="1" applyFont="1" applyFill="1" applyBorder="1" applyAlignment="1">
      <alignment horizontal="center" vertical="center" wrapText="1"/>
    </xf>
    <xf numFmtId="165" fontId="3" fillId="0" borderId="3" xfId="3" applyFont="1" applyBorder="1" applyAlignment="1" applyProtection="1">
      <alignment vertical="center"/>
    </xf>
    <xf numFmtId="165" fontId="3" fillId="0" borderId="3" xfId="3" applyFont="1" applyBorder="1" applyProtection="1"/>
    <xf numFmtId="0" fontId="10" fillId="0" borderId="3" xfId="0" applyFont="1" applyBorder="1" applyAlignment="1">
      <alignment horizontal="center"/>
    </xf>
    <xf numFmtId="165" fontId="10" fillId="0" borderId="3" xfId="3" applyFont="1" applyBorder="1" applyProtection="1"/>
    <xf numFmtId="165" fontId="10" fillId="0" borderId="11" xfId="3" applyFont="1" applyBorder="1" applyProtection="1"/>
    <xf numFmtId="0" fontId="11" fillId="0" borderId="0" xfId="0" applyFont="1" applyAlignment="1">
      <alignment vertical="center" wrapText="1"/>
    </xf>
    <xf numFmtId="0" fontId="0" fillId="0" borderId="17" xfId="0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14" fillId="6" borderId="8" xfId="0" applyFont="1" applyFill="1" applyBorder="1" applyAlignment="1">
      <alignment vertical="center" wrapText="1"/>
    </xf>
    <xf numFmtId="0" fontId="0" fillId="6" borderId="8" xfId="0" applyFill="1" applyBorder="1" applyAlignment="1">
      <alignment vertical="center"/>
    </xf>
    <xf numFmtId="164" fontId="0" fillId="6" borderId="8" xfId="0" applyNumberFormat="1" applyFill="1" applyBorder="1" applyAlignment="1">
      <alignment vertical="center"/>
    </xf>
    <xf numFmtId="164" fontId="0" fillId="6" borderId="9" xfId="0" applyNumberForma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164" fontId="0" fillId="7" borderId="4" xfId="0" applyNumberFormat="1" applyFill="1" applyBorder="1" applyAlignment="1">
      <alignment vertical="center"/>
    </xf>
    <xf numFmtId="164" fontId="0" fillId="7" borderId="16" xfId="0" applyNumberFormat="1" applyFill="1" applyBorder="1" applyAlignment="1">
      <alignment vertical="center"/>
    </xf>
    <xf numFmtId="164" fontId="13" fillId="0" borderId="1" xfId="0" applyNumberFormat="1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2" fillId="7" borderId="12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11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/>
    </xf>
    <xf numFmtId="1" fontId="0" fillId="0" borderId="3" xfId="0" applyNumberFormat="1" applyBorder="1" applyAlignment="1">
      <alignment vertical="center" wrapText="1"/>
    </xf>
    <xf numFmtId="1" fontId="0" fillId="0" borderId="3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1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17" fillId="0" borderId="3" xfId="0" applyNumberFormat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10" borderId="13" xfId="0" applyFill="1" applyBorder="1" applyAlignment="1">
      <alignment vertical="center"/>
    </xf>
    <xf numFmtId="0" fontId="24" fillId="10" borderId="3" xfId="0" applyFont="1" applyFill="1" applyBorder="1" applyAlignment="1">
      <alignment vertical="center" wrapText="1"/>
    </xf>
    <xf numFmtId="0" fontId="0" fillId="10" borderId="3" xfId="0" applyFill="1" applyBorder="1" applyAlignment="1">
      <alignment vertical="center"/>
    </xf>
    <xf numFmtId="164" fontId="0" fillId="10" borderId="3" xfId="0" applyNumberFormat="1" applyFill="1" applyBorder="1" applyAlignment="1">
      <alignment vertical="center"/>
    </xf>
    <xf numFmtId="0" fontId="0" fillId="11" borderId="3" xfId="0" applyFill="1" applyBorder="1" applyAlignment="1">
      <alignment vertical="center" wrapText="1"/>
    </xf>
    <xf numFmtId="0" fontId="15" fillId="10" borderId="20" xfId="0" applyFont="1" applyFill="1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2" borderId="3" xfId="0" applyFill="1" applyBorder="1" applyAlignment="1">
      <alignment vertical="center" wrapText="1"/>
    </xf>
    <xf numFmtId="0" fontId="0" fillId="11" borderId="3" xfId="0" applyFill="1" applyBorder="1" applyAlignment="1">
      <alignment vertical="center"/>
    </xf>
    <xf numFmtId="164" fontId="0" fillId="11" borderId="3" xfId="0" applyNumberFormat="1" applyFill="1" applyBorder="1" applyAlignment="1">
      <alignment vertical="center"/>
    </xf>
    <xf numFmtId="0" fontId="0" fillId="13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/>
    </xf>
    <xf numFmtId="164" fontId="0" fillId="13" borderId="3" xfId="0" applyNumberFormat="1" applyFill="1" applyBorder="1" applyAlignment="1">
      <alignment vertical="center"/>
    </xf>
    <xf numFmtId="0" fontId="0" fillId="14" borderId="3" xfId="0" applyFill="1" applyBorder="1" applyAlignment="1">
      <alignment vertical="center" wrapText="1"/>
    </xf>
    <xf numFmtId="0" fontId="0" fillId="14" borderId="3" xfId="0" applyFill="1" applyBorder="1" applyAlignment="1">
      <alignment vertical="center"/>
    </xf>
    <xf numFmtId="0" fontId="16" fillId="14" borderId="3" xfId="0" applyFont="1" applyFill="1" applyBorder="1" applyAlignment="1">
      <alignment vertical="center"/>
    </xf>
    <xf numFmtId="164" fontId="0" fillId="14" borderId="3" xfId="0" applyNumberFormat="1" applyFill="1" applyBorder="1" applyAlignment="1">
      <alignment vertical="center"/>
    </xf>
    <xf numFmtId="0" fontId="11" fillId="10" borderId="20" xfId="0" applyFont="1" applyFill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3" fillId="10" borderId="3" xfId="0" applyFont="1" applyFill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2" fillId="10" borderId="3" xfId="0" applyFont="1" applyFill="1" applyBorder="1" applyAlignment="1">
      <alignment vertical="center" wrapText="1"/>
    </xf>
    <xf numFmtId="164" fontId="16" fillId="10" borderId="3" xfId="0" applyNumberFormat="1" applyFont="1" applyFill="1" applyBorder="1" applyAlignment="1">
      <alignment vertical="center"/>
    </xf>
    <xf numFmtId="0" fontId="0" fillId="10" borderId="12" xfId="0" applyFill="1" applyBorder="1" applyAlignment="1">
      <alignment vertical="center" wrapText="1"/>
    </xf>
    <xf numFmtId="0" fontId="0" fillId="10" borderId="12" xfId="0" applyFill="1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2" fillId="15" borderId="12" xfId="0" applyFont="1" applyFill="1" applyBorder="1" applyAlignment="1">
      <alignment vertical="center" wrapText="1"/>
    </xf>
    <xf numFmtId="0" fontId="0" fillId="15" borderId="12" xfId="0" applyFill="1" applyBorder="1" applyAlignment="1">
      <alignment vertical="center"/>
    </xf>
    <xf numFmtId="164" fontId="0" fillId="15" borderId="12" xfId="0" applyNumberFormat="1" applyFill="1" applyBorder="1" applyAlignment="1">
      <alignment vertical="center"/>
    </xf>
    <xf numFmtId="0" fontId="14" fillId="15" borderId="8" xfId="0" applyFont="1" applyFill="1" applyBorder="1" applyAlignment="1">
      <alignment vertical="center" wrapText="1"/>
    </xf>
    <xf numFmtId="0" fontId="0" fillId="15" borderId="8" xfId="0" applyFill="1" applyBorder="1" applyAlignment="1">
      <alignment vertical="center"/>
    </xf>
    <xf numFmtId="164" fontId="0" fillId="15" borderId="8" xfId="0" applyNumberFormat="1" applyFill="1" applyBorder="1" applyAlignment="1">
      <alignment vertical="center"/>
    </xf>
    <xf numFmtId="164" fontId="0" fillId="15" borderId="9" xfId="0" applyNumberFormat="1" applyFill="1" applyBorder="1" applyAlignment="1">
      <alignment vertical="center"/>
    </xf>
    <xf numFmtId="0" fontId="14" fillId="16" borderId="4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/>
    </xf>
    <xf numFmtId="164" fontId="0" fillId="16" borderId="4" xfId="0" applyNumberFormat="1" applyFill="1" applyBorder="1" applyAlignment="1">
      <alignment vertical="center"/>
    </xf>
    <xf numFmtId="164" fontId="0" fillId="16" borderId="16" xfId="0" applyNumberFormat="1" applyFill="1" applyBorder="1" applyAlignment="1">
      <alignment vertical="center"/>
    </xf>
    <xf numFmtId="0" fontId="14" fillId="16" borderId="12" xfId="0" applyFont="1" applyFill="1" applyBorder="1" applyAlignment="1">
      <alignment vertical="center" wrapText="1"/>
    </xf>
    <xf numFmtId="0" fontId="0" fillId="16" borderId="12" xfId="0" applyFill="1" applyBorder="1" applyAlignment="1">
      <alignment vertical="center"/>
    </xf>
    <xf numFmtId="164" fontId="0" fillId="16" borderId="12" xfId="0" applyNumberFormat="1" applyFill="1" applyBorder="1" applyAlignment="1">
      <alignment vertical="center"/>
    </xf>
    <xf numFmtId="164" fontId="0" fillId="16" borderId="13" xfId="0" applyNumberFormat="1" applyFill="1" applyBorder="1" applyAlignment="1">
      <alignment vertical="center"/>
    </xf>
    <xf numFmtId="0" fontId="16" fillId="10" borderId="3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26" xfId="0" applyBorder="1" applyAlignment="1">
      <alignment vertical="center"/>
    </xf>
    <xf numFmtId="164" fontId="0" fillId="0" borderId="26" xfId="0" applyNumberForma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/>
    <xf numFmtId="164" fontId="25" fillId="0" borderId="1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/>
    </xf>
    <xf numFmtId="0" fontId="7" fillId="2" borderId="32" xfId="0" applyFont="1" applyFill="1" applyBorder="1" applyAlignment="1">
      <alignment vertical="center" wrapText="1"/>
    </xf>
    <xf numFmtId="164" fontId="8" fillId="2" borderId="33" xfId="0" applyNumberFormat="1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vertical="center" wrapText="1"/>
    </xf>
    <xf numFmtId="164" fontId="8" fillId="3" borderId="21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0" fontId="7" fillId="0" borderId="31" xfId="0" applyFont="1" applyBorder="1" applyAlignment="1">
      <alignment vertical="center" wrapText="1"/>
    </xf>
    <xf numFmtId="164" fontId="3" fillId="0" borderId="36" xfId="0" applyNumberFormat="1" applyFont="1" applyBorder="1" applyAlignment="1">
      <alignment vertical="center"/>
    </xf>
    <xf numFmtId="0" fontId="5" fillId="2" borderId="32" xfId="0" applyFont="1" applyFill="1" applyBorder="1" applyAlignment="1">
      <alignment wrapText="1"/>
    </xf>
    <xf numFmtId="164" fontId="8" fillId="2" borderId="35" xfId="0" applyNumberFormat="1" applyFont="1" applyFill="1" applyBorder="1" applyAlignment="1">
      <alignment horizontal="center"/>
    </xf>
    <xf numFmtId="0" fontId="5" fillId="3" borderId="34" xfId="0" applyFont="1" applyFill="1" applyBorder="1" applyAlignment="1">
      <alignment wrapText="1"/>
    </xf>
    <xf numFmtId="164" fontId="8" fillId="3" borderId="21" xfId="0" applyNumberFormat="1" applyFont="1" applyFill="1" applyBorder="1" applyAlignment="1">
      <alignment horizontal="center"/>
    </xf>
    <xf numFmtId="164" fontId="3" fillId="2" borderId="37" xfId="0" applyNumberFormat="1" applyFont="1" applyFill="1" applyBorder="1"/>
    <xf numFmtId="164" fontId="8" fillId="2" borderId="33" xfId="0" applyNumberFormat="1" applyFont="1" applyFill="1" applyBorder="1" applyAlignment="1">
      <alignment horizontal="center"/>
    </xf>
    <xf numFmtId="0" fontId="3" fillId="4" borderId="31" xfId="0" applyFont="1" applyFill="1" applyBorder="1" applyAlignment="1">
      <alignment vertical="center" wrapText="1"/>
    </xf>
    <xf numFmtId="165" fontId="3" fillId="0" borderId="33" xfId="3" applyFont="1" applyBorder="1" applyAlignment="1" applyProtection="1">
      <alignment vertical="center"/>
    </xf>
    <xf numFmtId="165" fontId="3" fillId="0" borderId="35" xfId="3" applyFont="1" applyBorder="1" applyAlignment="1" applyProtection="1">
      <alignment vertical="center"/>
    </xf>
    <xf numFmtId="165" fontId="3" fillId="0" borderId="36" xfId="3" applyFont="1" applyBorder="1" applyAlignment="1" applyProtection="1">
      <alignment vertical="center"/>
    </xf>
    <xf numFmtId="49" fontId="10" fillId="0" borderId="31" xfId="1" applyNumberFormat="1" applyFont="1" applyBorder="1" applyAlignment="1">
      <alignment horizontal="left" vertical="center" wrapText="1"/>
    </xf>
    <xf numFmtId="165" fontId="3" fillId="0" borderId="33" xfId="3" applyFont="1" applyBorder="1" applyProtection="1"/>
    <xf numFmtId="165" fontId="3" fillId="0" borderId="35" xfId="3" applyFont="1" applyBorder="1" applyProtection="1"/>
    <xf numFmtId="0" fontId="3" fillId="0" borderId="31" xfId="0" applyFont="1" applyBorder="1" applyAlignment="1">
      <alignment wrapText="1"/>
    </xf>
    <xf numFmtId="165" fontId="3" fillId="0" borderId="36" xfId="3" applyFont="1" applyBorder="1" applyProtection="1"/>
    <xf numFmtId="0" fontId="10" fillId="0" borderId="31" xfId="0" applyFont="1" applyBorder="1" applyAlignment="1">
      <alignment wrapText="1"/>
    </xf>
    <xf numFmtId="165" fontId="10" fillId="0" borderId="35" xfId="3" applyFont="1" applyBorder="1" applyProtection="1"/>
    <xf numFmtId="164" fontId="3" fillId="0" borderId="36" xfId="0" applyNumberFormat="1" applyFont="1" applyBorder="1"/>
    <xf numFmtId="0" fontId="3" fillId="0" borderId="38" xfId="0" applyFont="1" applyBorder="1" applyAlignment="1">
      <alignment wrapText="1"/>
    </xf>
    <xf numFmtId="164" fontId="3" fillId="0" borderId="20" xfId="0" applyNumberFormat="1" applyFont="1" applyBorder="1"/>
    <xf numFmtId="164" fontId="5" fillId="0" borderId="1" xfId="0" applyNumberFormat="1" applyFont="1" applyBorder="1" applyAlignment="1">
      <alignment vertical="center"/>
    </xf>
    <xf numFmtId="0" fontId="0" fillId="0" borderId="0" xfId="0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2" fillId="0" borderId="6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</cellXfs>
  <cellStyles count="4">
    <cellStyle name="Excel Built-in Comma [0] 1" xfId="3" xr:uid="{00000000-0005-0000-0000-000008000000}"/>
    <cellStyle name="Normal" xfId="0" builtinId="0"/>
    <cellStyle name="Normal 2" xfId="1" xr:uid="{00000000-0005-0000-0000-000006000000}"/>
    <cellStyle name="Normal 2 2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F9000"/>
      <rgbColor rgb="FFBF0041"/>
      <rgbColor rgb="FF008080"/>
      <rgbColor rgb="FFC0C0C0"/>
      <rgbColor rgb="FF808080"/>
      <rgbColor rgb="FF9999FF"/>
      <rgbColor rgb="FF7030A0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E7E6E6"/>
      <rgbColor rgb="FF99CCFF"/>
      <rgbColor rgb="FFFF99CC"/>
      <rgbColor rgb="FFCC99FF"/>
      <rgbColor rgb="FFF8CBAD"/>
      <rgbColor rgb="FF3366FF"/>
      <rgbColor rgb="FF33CCCC"/>
      <rgbColor rgb="FF99CC00"/>
      <rgbColor rgb="FFFFBF00"/>
      <rgbColor rgb="FFFF8000"/>
      <rgbColor rgb="FFFF6600"/>
      <rgbColor rgb="FF666699"/>
      <rgbColor rgb="FFBF819E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470646</xdr:colOff>
      <xdr:row>3</xdr:row>
      <xdr:rowOff>168088</xdr:rowOff>
    </xdr:from>
    <xdr:to>
      <xdr:col>5</xdr:col>
      <xdr:colOff>881762</xdr:colOff>
      <xdr:row>3</xdr:row>
      <xdr:rowOff>1448407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BE51271-2995-4426-A270-CD85C84E9AB3}"/>
            </a:ext>
          </a:extLst>
        </xdr:cNvPr>
        <xdr:cNvGrpSpPr/>
      </xdr:nvGrpSpPr>
      <xdr:grpSpPr>
        <a:xfrm>
          <a:off x="1243852" y="739588"/>
          <a:ext cx="6988969" cy="1280319"/>
          <a:chOff x="0" y="-35057"/>
          <a:chExt cx="6669156" cy="1178057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3BF96766-31B0-4424-9A8A-34368D756A4A}"/>
              </a:ext>
            </a:extLst>
          </xdr:cNvPr>
          <xdr:cNvGrpSpPr/>
        </xdr:nvGrpSpPr>
        <xdr:grpSpPr>
          <a:xfrm>
            <a:off x="3670939" y="-35057"/>
            <a:ext cx="2948940" cy="967862"/>
            <a:chOff x="-62356" y="-61754"/>
            <a:chExt cx="5057775" cy="1704924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F138C7AD-8689-4D58-9533-C4988843090A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750" t="5826" r="33894" b="34439"/>
            <a:stretch/>
          </xdr:blipFill>
          <xdr:spPr bwMode="auto">
            <a:xfrm>
              <a:off x="-62356" y="-61754"/>
              <a:ext cx="5057775" cy="1704924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A3D867B7-A794-4154-83FA-41F037FC0A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5776" y="788931"/>
              <a:ext cx="2955925" cy="440326"/>
            </a:xfrm>
            <a:prstGeom prst="rect">
              <a:avLst/>
            </a:prstGeom>
          </xdr:spPr>
        </xdr:pic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F81636E1-0072-499F-82F0-2FD0EB372C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39147"/>
            <a:ext cx="3411177" cy="648335"/>
          </a:xfrm>
          <a:prstGeom prst="rect">
            <a:avLst/>
          </a:prstGeom>
        </xdr:spPr>
      </xdr:pic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C223B091-18DE-4B73-83FE-E21C37683B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78" y="765313"/>
            <a:ext cx="3649345" cy="373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15000"/>
              </a:lnSpc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ES" sz="10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ADMINISTRACIÓN Y FINANZAS</a:t>
            </a:r>
            <a:endParaRPr lang="es-P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ES" sz="1000" b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DE RECURSOS FÍSICOS</a:t>
            </a:r>
            <a:endParaRPr lang="es-P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E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P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E87EA5F-4E06-498A-A49A-86E12D29A2DC}"/>
              </a:ext>
            </a:extLst>
          </xdr:cNvPr>
          <xdr:cNvCxnSpPr/>
        </xdr:nvCxnSpPr>
        <xdr:spPr>
          <a:xfrm>
            <a:off x="9939" y="1143000"/>
            <a:ext cx="6659217" cy="0"/>
          </a:xfrm>
          <a:prstGeom prst="line">
            <a:avLst/>
          </a:prstGeom>
          <a:noFill/>
          <a:ln w="12700" cap="flat" cmpd="sng" algn="ctr">
            <a:solidFill>
              <a:sysClr val="window" lastClr="FFFFFF">
                <a:lumMod val="50000"/>
              </a:sysClr>
            </a:solidFill>
            <a:prstDash val="solid"/>
            <a:miter lim="800000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4481975</xdr:colOff>
      <xdr:row>0</xdr:row>
      <xdr:rowOff>0</xdr:rowOff>
    </xdr:from>
    <xdr:to>
      <xdr:col>5</xdr:col>
      <xdr:colOff>766379</xdr:colOff>
      <xdr:row>0</xdr:row>
      <xdr:rowOff>1194804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BB039B-3AAF-4F76-B2F1-08E6A8060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0" t="5826" r="33894" b="34439"/>
        <a:stretch/>
      </xdr:blipFill>
      <xdr:spPr bwMode="auto">
        <a:xfrm>
          <a:off x="5193613" y="0"/>
          <a:ext cx="3510266" cy="119480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613103</xdr:colOff>
      <xdr:row>0</xdr:row>
      <xdr:rowOff>167429</xdr:rowOff>
    </xdr:from>
    <xdr:to>
      <xdr:col>1</xdr:col>
      <xdr:colOff>4673592</xdr:colOff>
      <xdr:row>0</xdr:row>
      <xdr:rowOff>967785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7AB616-0937-465B-8E9C-08703FA37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741" y="167429"/>
          <a:ext cx="4060489" cy="800356"/>
        </a:xfrm>
        <a:prstGeom prst="rect">
          <a:avLst/>
        </a:prstGeom>
      </xdr:spPr>
    </xdr:pic>
    <xdr:clientData/>
  </xdr:twoCellAnchor>
  <xdr:twoCellAnchor>
    <xdr:from>
      <xdr:col>1</xdr:col>
      <xdr:colOff>655831</xdr:colOff>
      <xdr:row>0</xdr:row>
      <xdr:rowOff>869847</xdr:rowOff>
    </xdr:from>
    <xdr:to>
      <xdr:col>1</xdr:col>
      <xdr:colOff>4999823</xdr:colOff>
      <xdr:row>1</xdr:row>
      <xdr:rowOff>71002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8907FD64-6061-405C-922D-F8E5343ED592}"/>
            </a:ext>
          </a:extLst>
        </xdr:cNvPr>
        <xdr:cNvSpPr txBox="1">
          <a:spLocks noChangeArrowheads="1"/>
        </xdr:cNvSpPr>
      </xdr:nvSpPr>
      <xdr:spPr bwMode="auto">
        <a:xfrm>
          <a:off x="1367469" y="869847"/>
          <a:ext cx="4343992" cy="40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E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DIRECCIÓN GENERAL DE ADMINISTRACIÓN Y FINANZAS</a:t>
          </a:r>
          <a:endParaRPr lang="es-P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  <a:tabLst>
              <a:tab pos="2806065" algn="ctr"/>
              <a:tab pos="5612130" algn="r"/>
            </a:tabLst>
          </a:pPr>
          <a:r>
            <a:rPr lang="es-ES" sz="10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DIRECCIÓN DE RECURSOS FÍSICOS</a:t>
          </a:r>
          <a:endParaRPr lang="es-P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P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153277</xdr:colOff>
      <xdr:row>0</xdr:row>
      <xdr:rowOff>525517</xdr:rowOff>
    </xdr:from>
    <xdr:to>
      <xdr:col>4</xdr:col>
      <xdr:colOff>766016</xdr:colOff>
      <xdr:row>0</xdr:row>
      <xdr:rowOff>797183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98310-B2E1-4909-9FCF-22B41CB28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9225" y="525517"/>
          <a:ext cx="1806101" cy="271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874059</xdr:colOff>
      <xdr:row>0</xdr:row>
      <xdr:rowOff>0</xdr:rowOff>
    </xdr:from>
    <xdr:to>
      <xdr:col>6</xdr:col>
      <xdr:colOff>175792</xdr:colOff>
      <xdr:row>0</xdr:row>
      <xdr:rowOff>1280319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9D74C34-ADA7-46B1-8E0E-97BBB006D98C}"/>
            </a:ext>
          </a:extLst>
        </xdr:cNvPr>
        <xdr:cNvGrpSpPr/>
      </xdr:nvGrpSpPr>
      <xdr:grpSpPr>
        <a:xfrm>
          <a:off x="1593294" y="0"/>
          <a:ext cx="6999488" cy="1280319"/>
          <a:chOff x="0" y="-35057"/>
          <a:chExt cx="6669156" cy="1178057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D50D5395-652C-4EC8-86DC-17D88399365F}"/>
              </a:ext>
            </a:extLst>
          </xdr:cNvPr>
          <xdr:cNvGrpSpPr/>
        </xdr:nvGrpSpPr>
        <xdr:grpSpPr>
          <a:xfrm>
            <a:off x="3670939" y="-35057"/>
            <a:ext cx="2948940" cy="967862"/>
            <a:chOff x="-62356" y="-61754"/>
            <a:chExt cx="5057775" cy="1704924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B1D8E151-4F6B-4937-9E44-894AFCE7600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750" t="5826" r="33894" b="34439"/>
            <a:stretch/>
          </xdr:blipFill>
          <xdr:spPr bwMode="auto">
            <a:xfrm>
              <a:off x="-62356" y="-61754"/>
              <a:ext cx="5057775" cy="1704924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99DA125D-F867-4674-BD51-D68A7E1EAC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5776" y="788931"/>
              <a:ext cx="2955925" cy="440326"/>
            </a:xfrm>
            <a:prstGeom prst="rect">
              <a:avLst/>
            </a:prstGeom>
          </xdr:spPr>
        </xdr:pic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2CAA5D93-7495-441E-A773-7E16E91675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39147"/>
            <a:ext cx="3411177" cy="648335"/>
          </a:xfrm>
          <a:prstGeom prst="rect">
            <a:avLst/>
          </a:prstGeom>
        </xdr:spPr>
      </xdr:pic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3B0F1DCA-601A-42ED-827F-DC42875241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78" y="765313"/>
            <a:ext cx="3649345" cy="373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15000"/>
              </a:lnSpc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ES" sz="10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ADMINISTRACIÓN Y FINANZAS</a:t>
            </a:r>
            <a:endParaRPr lang="es-P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ES" sz="1000" b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DE RECURSOS FÍSICOS</a:t>
            </a:r>
            <a:endParaRPr lang="es-P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E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P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77B70C16-03A4-4A0E-949E-0ADABE662C71}"/>
              </a:ext>
            </a:extLst>
          </xdr:cNvPr>
          <xdr:cNvCxnSpPr/>
        </xdr:nvCxnSpPr>
        <xdr:spPr>
          <a:xfrm>
            <a:off x="9939" y="1143000"/>
            <a:ext cx="6659217" cy="0"/>
          </a:xfrm>
          <a:prstGeom prst="line">
            <a:avLst/>
          </a:prstGeom>
          <a:noFill/>
          <a:ln w="12700" cap="flat" cmpd="sng" algn="ctr">
            <a:solidFill>
              <a:sysClr val="window" lastClr="FFFFFF">
                <a:lumMod val="50000"/>
              </a:sysClr>
            </a:solidFill>
            <a:prstDash val="solid"/>
            <a:miter lim="800000"/>
          </a:ln>
          <a:effectLst/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</xdr:row>
      <xdr:rowOff>133350</xdr:rowOff>
    </xdr:from>
    <xdr:to>
      <xdr:col>6</xdr:col>
      <xdr:colOff>1121569</xdr:colOff>
      <xdr:row>3</xdr:row>
      <xdr:rowOff>1413669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E779B893-CB47-4DAC-8782-B9E43B466CCF}"/>
            </a:ext>
          </a:extLst>
        </xdr:cNvPr>
        <xdr:cNvGrpSpPr/>
      </xdr:nvGrpSpPr>
      <xdr:grpSpPr>
        <a:xfrm>
          <a:off x="446171" y="133350"/>
          <a:ext cx="6991977" cy="1280319"/>
          <a:chOff x="0" y="-35057"/>
          <a:chExt cx="6669156" cy="1178057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AF8EFCC0-CC8E-5C0F-307F-58E9D84CEE11}"/>
              </a:ext>
            </a:extLst>
          </xdr:cNvPr>
          <xdr:cNvGrpSpPr/>
        </xdr:nvGrpSpPr>
        <xdr:grpSpPr>
          <a:xfrm>
            <a:off x="3670939" y="-35057"/>
            <a:ext cx="2948940" cy="967862"/>
            <a:chOff x="-62356" y="-61754"/>
            <a:chExt cx="5057775" cy="1704924"/>
          </a:xfrm>
        </xdr:grpSpPr>
        <xdr:pic>
          <xdr:nvPicPr>
            <xdr:cNvPr id="22" name="Imagen 21">
              <a:extLst>
                <a:ext uri="{FF2B5EF4-FFF2-40B4-BE49-F238E27FC236}">
                  <a16:creationId xmlns:a16="http://schemas.microsoft.com/office/drawing/2014/main" id="{0033B2DE-65A8-CF52-492E-DD5DA3B6E69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750" t="5826" r="33894" b="34439"/>
            <a:stretch/>
          </xdr:blipFill>
          <xdr:spPr bwMode="auto">
            <a:xfrm>
              <a:off x="-62356" y="-61754"/>
              <a:ext cx="5057775" cy="1704924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3" name="Imagen 22">
              <a:extLst>
                <a:ext uri="{FF2B5EF4-FFF2-40B4-BE49-F238E27FC236}">
                  <a16:creationId xmlns:a16="http://schemas.microsoft.com/office/drawing/2014/main" id="{8801D6F6-5AC2-D1E0-1074-70D1EEC634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5776" y="788931"/>
              <a:ext cx="2955925" cy="440326"/>
            </a:xfrm>
            <a:prstGeom prst="rect">
              <a:avLst/>
            </a:prstGeom>
          </xdr:spPr>
        </xdr:pic>
      </xdr:grpSp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A1222591-D038-9AAA-CA19-9044E42A83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39147"/>
            <a:ext cx="3411177" cy="648335"/>
          </a:xfrm>
          <a:prstGeom prst="rect">
            <a:avLst/>
          </a:prstGeom>
        </xdr:spPr>
      </xdr:pic>
      <xdr:sp macro="" textlink="">
        <xdr:nvSpPr>
          <xdr:cNvPr id="20" name="Cuadro de texto 2">
            <a:extLst>
              <a:ext uri="{FF2B5EF4-FFF2-40B4-BE49-F238E27FC236}">
                <a16:creationId xmlns:a16="http://schemas.microsoft.com/office/drawing/2014/main" id="{87ACBDFF-B1D4-8BF6-B09A-AFE6E5C4AA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78" y="765313"/>
            <a:ext cx="3649345" cy="373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15000"/>
              </a:lnSpc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ES" sz="10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ADMINISTRACIÓN Y FINANZAS</a:t>
            </a:r>
            <a:endParaRPr lang="es-P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  <a:tabLst>
                <a:tab pos="2806065" algn="ctr"/>
                <a:tab pos="5612130" algn="r"/>
              </a:tabLst>
            </a:pPr>
            <a:r>
              <a:rPr lang="es-ES" sz="1000" b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DE RECURSOS FÍSICOS</a:t>
            </a:r>
            <a:endParaRPr lang="es-P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E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P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21" name="Conector recto 20">
            <a:extLst>
              <a:ext uri="{FF2B5EF4-FFF2-40B4-BE49-F238E27FC236}">
                <a16:creationId xmlns:a16="http://schemas.microsoft.com/office/drawing/2014/main" id="{299A2595-FC6F-8913-F7BC-AE0B503A8BBF}"/>
              </a:ext>
            </a:extLst>
          </xdr:cNvPr>
          <xdr:cNvCxnSpPr/>
        </xdr:nvCxnSpPr>
        <xdr:spPr>
          <a:xfrm>
            <a:off x="9939" y="1143000"/>
            <a:ext cx="6659217" cy="0"/>
          </a:xfrm>
          <a:prstGeom prst="line">
            <a:avLst/>
          </a:prstGeom>
          <a:noFill/>
          <a:ln w="12700" cap="flat" cmpd="sng" algn="ctr">
            <a:solidFill>
              <a:sysClr val="window" lastClr="FFFFFF">
                <a:lumMod val="50000"/>
              </a:sysClr>
            </a:solidFill>
            <a:prstDash val="solid"/>
            <a:miter lim="800000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8"/>
  <sheetViews>
    <sheetView view="pageBreakPreview" zoomScale="85" zoomScaleNormal="100" zoomScalePageLayoutView="85" workbookViewId="0">
      <selection activeCell="B27" sqref="B27"/>
    </sheetView>
  </sheetViews>
  <sheetFormatPr baseColWidth="10" defaultColWidth="10.7109375" defaultRowHeight="15" x14ac:dyDescent="0.25"/>
  <cols>
    <col min="1" max="1" width="11.5703125" customWidth="1"/>
    <col min="2" max="2" width="53.7109375" style="1" customWidth="1"/>
    <col min="3" max="4" width="11.5703125" customWidth="1"/>
    <col min="5" max="5" width="21.7109375" style="2" customWidth="1"/>
    <col min="6" max="6" width="32.5703125" style="2" customWidth="1"/>
  </cols>
  <sheetData>
    <row r="1" spans="1:11" x14ac:dyDescent="0.25"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x14ac:dyDescent="0.25"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s="3" customFormat="1" x14ac:dyDescent="0.25">
      <c r="B3" s="4"/>
      <c r="E3" s="5"/>
      <c r="F3" s="5"/>
    </row>
    <row r="4" spans="1:11" s="3" customFormat="1" ht="141.75" customHeight="1" x14ac:dyDescent="0.25">
      <c r="A4" s="195" t="s">
        <v>356</v>
      </c>
      <c r="B4" s="196"/>
      <c r="C4" s="196"/>
      <c r="D4" s="196"/>
      <c r="E4" s="196"/>
      <c r="F4" s="197"/>
    </row>
    <row r="5" spans="1:11" s="3" customFormat="1" x14ac:dyDescent="0.25">
      <c r="A5" s="6" t="s">
        <v>0</v>
      </c>
      <c r="B5" s="7" t="s">
        <v>1</v>
      </c>
      <c r="C5" s="6" t="s">
        <v>2</v>
      </c>
      <c r="D5" s="6" t="s">
        <v>3</v>
      </c>
      <c r="E5" s="8" t="s">
        <v>4</v>
      </c>
      <c r="F5" s="8" t="s">
        <v>5</v>
      </c>
    </row>
    <row r="6" spans="1:11" s="3" customFormat="1" x14ac:dyDescent="0.25">
      <c r="A6" s="9" t="s">
        <v>6</v>
      </c>
      <c r="B6" s="10" t="s">
        <v>7</v>
      </c>
      <c r="C6" s="9" t="s">
        <v>8</v>
      </c>
      <c r="D6" s="9">
        <v>1</v>
      </c>
      <c r="E6" s="11">
        <f>+'OBRAS CIVILES'!G14</f>
        <v>0</v>
      </c>
      <c r="F6" s="11">
        <f>+E6*D6</f>
        <v>0</v>
      </c>
    </row>
    <row r="7" spans="1:11" s="3" customFormat="1" ht="15" customHeight="1" x14ac:dyDescent="0.25">
      <c r="A7" s="9" t="s">
        <v>9</v>
      </c>
      <c r="B7" s="10" t="s">
        <v>352</v>
      </c>
      <c r="C7" s="9" t="s">
        <v>8</v>
      </c>
      <c r="D7" s="9">
        <v>1</v>
      </c>
      <c r="E7" s="11">
        <f>'INSTALACIONES ESPECIALES'!G56</f>
        <v>0</v>
      </c>
      <c r="F7" s="11">
        <f>+E7*D7</f>
        <v>0</v>
      </c>
    </row>
    <row r="8" spans="1:11" s="3" customFormat="1" x14ac:dyDescent="0.25">
      <c r="A8" s="198" t="s">
        <v>11</v>
      </c>
      <c r="B8" s="198"/>
      <c r="C8" s="198"/>
      <c r="D8" s="198"/>
      <c r="E8" s="198"/>
      <c r="F8" s="12">
        <f>+F6+F7</f>
        <v>0</v>
      </c>
    </row>
  </sheetData>
  <mergeCells count="3">
    <mergeCell ref="B1:K1"/>
    <mergeCell ref="A4:F4"/>
    <mergeCell ref="A8:E8"/>
  </mergeCells>
  <pageMargins left="0.7" right="0.7" top="0.75" bottom="0.75" header="0.511811023622047" footer="0.511811023622047"/>
  <pageSetup paperSize="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G15"/>
  <sheetViews>
    <sheetView view="pageBreakPreview" zoomScale="87" zoomScaleNormal="70" zoomScalePageLayoutView="87" workbookViewId="0">
      <selection activeCell="I8" sqref="I8"/>
    </sheetView>
  </sheetViews>
  <sheetFormatPr baseColWidth="10" defaultColWidth="10.7109375" defaultRowHeight="15.75" x14ac:dyDescent="0.25"/>
  <cols>
    <col min="1" max="1" width="4.28515625" customWidth="1"/>
    <col min="2" max="2" width="75.140625" style="13" customWidth="1"/>
    <col min="3" max="3" width="10.42578125" style="14" customWidth="1"/>
    <col min="4" max="4" width="7.42578125" style="14" customWidth="1"/>
    <col min="5" max="5" width="15.28515625" style="15" customWidth="1"/>
    <col min="6" max="6" width="17" style="15" customWidth="1"/>
    <col min="7" max="7" width="19.140625" style="15" customWidth="1"/>
  </cols>
  <sheetData>
    <row r="1" spans="1:7" ht="129.75" customHeight="1" x14ac:dyDescent="0.5">
      <c r="B1" s="199" t="s">
        <v>12</v>
      </c>
      <c r="C1" s="199"/>
      <c r="D1" s="199"/>
      <c r="E1" s="199"/>
      <c r="F1" s="199"/>
      <c r="G1" s="199"/>
    </row>
    <row r="2" spans="1:7" s="3" customFormat="1" ht="48" thickBot="1" x14ac:dyDescent="0.3">
      <c r="A2" s="16"/>
      <c r="B2" s="17" t="s">
        <v>13</v>
      </c>
      <c r="C2" s="17" t="s">
        <v>14</v>
      </c>
      <c r="D2" s="18" t="s">
        <v>15</v>
      </c>
      <c r="E2" s="19" t="s">
        <v>4</v>
      </c>
      <c r="F2" s="19" t="s">
        <v>5</v>
      </c>
      <c r="G2" s="155" t="s">
        <v>16</v>
      </c>
    </row>
    <row r="3" spans="1:7" s="3" customFormat="1" ht="16.5" thickBot="1" x14ac:dyDescent="0.3">
      <c r="B3" s="22" t="s">
        <v>17</v>
      </c>
      <c r="C3" s="23"/>
      <c r="D3" s="23"/>
      <c r="E3" s="24"/>
      <c r="F3" s="25"/>
      <c r="G3" s="156">
        <f>SUM(F4:F7)</f>
        <v>0</v>
      </c>
    </row>
    <row r="4" spans="1:7" s="3" customFormat="1" ht="15" customHeight="1" x14ac:dyDescent="0.25">
      <c r="B4" s="26" t="s">
        <v>18</v>
      </c>
      <c r="C4" s="27" t="s">
        <v>8</v>
      </c>
      <c r="D4" s="27">
        <v>1</v>
      </c>
      <c r="E4" s="28">
        <f>'PLANILLA DETALLADA'!H120</f>
        <v>0</v>
      </c>
      <c r="F4" s="29">
        <f>+E4*D4</f>
        <v>0</v>
      </c>
      <c r="G4" s="204"/>
    </row>
    <row r="5" spans="1:7" s="3" customFormat="1" x14ac:dyDescent="0.25">
      <c r="B5" s="31" t="s">
        <v>7</v>
      </c>
      <c r="C5" s="32" t="s">
        <v>19</v>
      </c>
      <c r="D5" s="32">
        <v>32</v>
      </c>
      <c r="E5" s="28">
        <f>'PLANILLA DETALLADA'!H7</f>
        <v>0</v>
      </c>
      <c r="F5" s="33">
        <f>+E5*D5</f>
        <v>0</v>
      </c>
      <c r="G5" s="204"/>
    </row>
    <row r="6" spans="1:7" s="3" customFormat="1" ht="15" customHeight="1" x14ac:dyDescent="0.25">
      <c r="B6" s="31" t="s">
        <v>355</v>
      </c>
      <c r="C6" s="32" t="s">
        <v>19</v>
      </c>
      <c r="D6" s="32">
        <v>4</v>
      </c>
      <c r="E6" s="33">
        <f>'PLANILLA DETALLADA'!H98</f>
        <v>0</v>
      </c>
      <c r="F6" s="33">
        <f>+E6*D6</f>
        <v>0</v>
      </c>
      <c r="G6" s="205"/>
    </row>
    <row r="7" spans="1:7" s="3" customFormat="1" ht="15.75" customHeight="1" thickBot="1" x14ac:dyDescent="0.3">
      <c r="A7" s="202"/>
      <c r="B7" s="202"/>
      <c r="C7" s="202"/>
      <c r="D7" s="202"/>
      <c r="E7" s="202"/>
      <c r="F7" s="202"/>
      <c r="G7" s="202"/>
    </row>
    <row r="8" spans="1:7" ht="16.5" thickBot="1" x14ac:dyDescent="0.3">
      <c r="B8" s="158" t="s">
        <v>20</v>
      </c>
      <c r="C8" s="159"/>
      <c r="D8" s="159"/>
      <c r="E8" s="160"/>
      <c r="F8" s="160"/>
      <c r="G8" s="157">
        <f>SUM(F9:F11)</f>
        <v>0</v>
      </c>
    </row>
    <row r="9" spans="1:7" x14ac:dyDescent="0.25">
      <c r="B9" s="37" t="s">
        <v>18</v>
      </c>
      <c r="C9" s="38" t="s">
        <v>8</v>
      </c>
      <c r="D9" s="38">
        <v>1</v>
      </c>
      <c r="E9" s="39">
        <f>'PLANILLA DETALLADA'!H120</f>
        <v>0</v>
      </c>
      <c r="F9" s="40">
        <f>+E9*D9</f>
        <v>0</v>
      </c>
      <c r="G9" s="203"/>
    </row>
    <row r="10" spans="1:7" x14ac:dyDescent="0.25">
      <c r="B10" s="42" t="s">
        <v>353</v>
      </c>
      <c r="C10" s="43" t="s">
        <v>19</v>
      </c>
      <c r="D10" s="43">
        <v>32</v>
      </c>
      <c r="E10" s="44">
        <f>E5</f>
        <v>0</v>
      </c>
      <c r="F10" s="44">
        <f>+E10*D10</f>
        <v>0</v>
      </c>
      <c r="G10" s="203"/>
    </row>
    <row r="11" spans="1:7" x14ac:dyDescent="0.25">
      <c r="B11" s="42" t="s">
        <v>355</v>
      </c>
      <c r="C11" s="43" t="s">
        <v>19</v>
      </c>
      <c r="D11" s="43">
        <v>4</v>
      </c>
      <c r="E11" s="44">
        <f>'PLANILLA DETALLADA'!H98</f>
        <v>0</v>
      </c>
      <c r="F11" s="41">
        <f>+E11*D11</f>
        <v>0</v>
      </c>
      <c r="G11" s="203"/>
    </row>
    <row r="14" spans="1:7" ht="16.5" customHeight="1" x14ac:dyDescent="0.25">
      <c r="B14" s="200" t="s">
        <v>22</v>
      </c>
      <c r="C14" s="200"/>
      <c r="D14" s="200"/>
      <c r="E14" s="200"/>
      <c r="F14" s="200"/>
      <c r="G14" s="47">
        <f>+G3+G8</f>
        <v>0</v>
      </c>
    </row>
    <row r="15" spans="1:7" ht="19.5" customHeight="1" x14ac:dyDescent="0.25">
      <c r="B15" s="201" t="s">
        <v>351</v>
      </c>
      <c r="C15" s="201"/>
      <c r="D15" s="201"/>
      <c r="E15" s="201"/>
      <c r="F15" s="201"/>
      <c r="G15" s="201"/>
    </row>
  </sheetData>
  <mergeCells count="6">
    <mergeCell ref="B1:G1"/>
    <mergeCell ref="B14:F14"/>
    <mergeCell ref="B15:G15"/>
    <mergeCell ref="A7:G7"/>
    <mergeCell ref="G9:G11"/>
    <mergeCell ref="G4:G6"/>
  </mergeCells>
  <pageMargins left="0.7" right="0.7" top="0.75" bottom="0.75" header="0.511811023622047" footer="0.511811023622047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G57"/>
  <sheetViews>
    <sheetView view="pageBreakPreview" zoomScale="98" zoomScaleNormal="70" zoomScaleSheetLayoutView="98" zoomScalePageLayoutView="85" workbookViewId="0">
      <selection activeCell="J7" sqref="J7"/>
    </sheetView>
  </sheetViews>
  <sheetFormatPr baseColWidth="10" defaultColWidth="10.7109375" defaultRowHeight="15.75" x14ac:dyDescent="0.25"/>
  <cols>
    <col min="2" max="2" width="61.85546875" style="13" customWidth="1"/>
    <col min="3" max="3" width="10.42578125" style="14" customWidth="1"/>
    <col min="4" max="4" width="7.42578125" style="14" customWidth="1"/>
    <col min="5" max="5" width="18.7109375" style="15" customWidth="1"/>
    <col min="6" max="6" width="17" style="15" customWidth="1"/>
    <col min="7" max="7" width="19.140625" style="15" customWidth="1"/>
  </cols>
  <sheetData>
    <row r="1" spans="1:7" ht="129" customHeight="1" x14ac:dyDescent="0.5">
      <c r="B1" s="206" t="s">
        <v>354</v>
      </c>
      <c r="C1" s="207"/>
      <c r="D1" s="207"/>
      <c r="E1" s="207"/>
      <c r="F1" s="207"/>
      <c r="G1" s="208"/>
    </row>
    <row r="2" spans="1:7" s="3" customFormat="1" ht="47.25" x14ac:dyDescent="0.25">
      <c r="A2" s="16"/>
      <c r="B2" s="162" t="s">
        <v>13</v>
      </c>
      <c r="C2" s="20" t="s">
        <v>14</v>
      </c>
      <c r="D2" s="21" t="s">
        <v>15</v>
      </c>
      <c r="E2" s="48" t="s">
        <v>4</v>
      </c>
      <c r="F2" s="48" t="s">
        <v>5</v>
      </c>
      <c r="G2" s="163" t="s">
        <v>16</v>
      </c>
    </row>
    <row r="3" spans="1:7" s="3" customFormat="1" x14ac:dyDescent="0.25">
      <c r="A3" s="49"/>
      <c r="B3" s="164" t="s">
        <v>17</v>
      </c>
      <c r="C3" s="50"/>
      <c r="D3" s="50"/>
      <c r="E3" s="51"/>
      <c r="F3" s="51"/>
      <c r="G3" s="165"/>
    </row>
    <row r="4" spans="1:7" s="3" customFormat="1" x14ac:dyDescent="0.25">
      <c r="B4" s="166" t="s">
        <v>23</v>
      </c>
      <c r="C4" s="52"/>
      <c r="D4" s="52"/>
      <c r="E4" s="53"/>
      <c r="F4" s="54"/>
      <c r="G4" s="167">
        <f>SUM(F5:F7)</f>
        <v>0</v>
      </c>
    </row>
    <row r="5" spans="1:7" s="3" customFormat="1" ht="15.75" customHeight="1" x14ac:dyDescent="0.25">
      <c r="B5" s="168" t="s">
        <v>7</v>
      </c>
      <c r="C5" s="32" t="s">
        <v>8</v>
      </c>
      <c r="D5" s="32">
        <v>1</v>
      </c>
      <c r="E5" s="33">
        <f>'PLANILLA DETALLADA'!G156</f>
        <v>0</v>
      </c>
      <c r="F5" s="30">
        <f>+D5*E5</f>
        <v>0</v>
      </c>
      <c r="G5" s="169"/>
    </row>
    <row r="6" spans="1:7" s="3" customFormat="1" ht="45.75" customHeight="1" x14ac:dyDescent="0.25">
      <c r="B6" s="168" t="s">
        <v>10</v>
      </c>
      <c r="C6" s="32" t="s">
        <v>8</v>
      </c>
      <c r="D6" s="32">
        <v>1</v>
      </c>
      <c r="E6" s="33">
        <f>'PLANILLA DETALLADA'!G157</f>
        <v>0</v>
      </c>
      <c r="F6" s="30">
        <v>0</v>
      </c>
      <c r="G6" s="170"/>
    </row>
    <row r="7" spans="1:7" s="3" customFormat="1" ht="78.75" x14ac:dyDescent="0.25">
      <c r="A7" s="49"/>
      <c r="B7" s="171" t="s">
        <v>24</v>
      </c>
      <c r="C7" s="55" t="s">
        <v>8</v>
      </c>
      <c r="D7" s="55">
        <v>1</v>
      </c>
      <c r="E7" s="56">
        <f>'PLANILLA DETALLADA'!G158</f>
        <v>0</v>
      </c>
      <c r="F7" s="34">
        <f>+D7*E7</f>
        <v>0</v>
      </c>
      <c r="G7" s="172"/>
    </row>
    <row r="8" spans="1:7" x14ac:dyDescent="0.25">
      <c r="B8" s="173" t="s">
        <v>20</v>
      </c>
      <c r="C8" s="35"/>
      <c r="D8" s="35"/>
      <c r="E8" s="36"/>
      <c r="F8" s="36"/>
      <c r="G8" s="174"/>
    </row>
    <row r="9" spans="1:7" x14ac:dyDescent="0.25">
      <c r="B9" s="175" t="s">
        <v>25</v>
      </c>
      <c r="C9" s="57"/>
      <c r="D9" s="57"/>
      <c r="E9" s="58"/>
      <c r="F9" s="59"/>
      <c r="G9" s="176">
        <f>SUM(F10:F12)</f>
        <v>0</v>
      </c>
    </row>
    <row r="10" spans="1:7" ht="220.5" x14ac:dyDescent="0.25">
      <c r="B10" s="168" t="s">
        <v>26</v>
      </c>
      <c r="C10" s="32" t="s">
        <v>8</v>
      </c>
      <c r="D10" s="32">
        <v>1</v>
      </c>
      <c r="E10" s="33">
        <f>+((16*E5)/32)*1.15</f>
        <v>0</v>
      </c>
      <c r="F10" s="30">
        <f>+D10*E10</f>
        <v>0</v>
      </c>
      <c r="G10" s="170"/>
    </row>
    <row r="11" spans="1:7" ht="63" x14ac:dyDescent="0.25">
      <c r="B11" s="168" t="s">
        <v>27</v>
      </c>
      <c r="C11" s="32" t="s">
        <v>8</v>
      </c>
      <c r="D11" s="32">
        <v>1</v>
      </c>
      <c r="E11" s="33">
        <v>0</v>
      </c>
      <c r="F11" s="30">
        <f>+D11*E11</f>
        <v>0</v>
      </c>
      <c r="G11" s="170"/>
    </row>
    <row r="12" spans="1:7" ht="78.75" x14ac:dyDescent="0.25">
      <c r="B12" s="168" t="s">
        <v>24</v>
      </c>
      <c r="C12" s="32" t="s">
        <v>8</v>
      </c>
      <c r="D12" s="32">
        <v>1</v>
      </c>
      <c r="E12" s="33">
        <f>+(16*E7)/32</f>
        <v>0</v>
      </c>
      <c r="F12" s="30">
        <f>+D12*E12</f>
        <v>0</v>
      </c>
      <c r="G12" s="172"/>
    </row>
    <row r="13" spans="1:7" ht="31.5" x14ac:dyDescent="0.25">
      <c r="B13" s="173" t="s">
        <v>28</v>
      </c>
      <c r="C13" s="35"/>
      <c r="D13" s="35"/>
      <c r="E13" s="36"/>
      <c r="F13" s="36"/>
      <c r="G13" s="177"/>
    </row>
    <row r="14" spans="1:7" x14ac:dyDescent="0.25">
      <c r="B14" s="173" t="s">
        <v>29</v>
      </c>
      <c r="C14" s="35"/>
      <c r="D14" s="35"/>
      <c r="E14" s="36"/>
      <c r="F14" s="36"/>
      <c r="G14" s="178">
        <f>SUM(F15:F20)</f>
        <v>0</v>
      </c>
    </row>
    <row r="15" spans="1:7" ht="31.5" x14ac:dyDescent="0.25">
      <c r="B15" s="179" t="s">
        <v>30</v>
      </c>
      <c r="C15" s="60" t="s">
        <v>31</v>
      </c>
      <c r="D15" s="32">
        <v>186</v>
      </c>
      <c r="E15" s="61">
        <v>0</v>
      </c>
      <c r="F15" s="45">
        <f t="shared" ref="F15:F20" si="0">+D15*E15</f>
        <v>0</v>
      </c>
      <c r="G15" s="180"/>
    </row>
    <row r="16" spans="1:7" ht="31.5" x14ac:dyDescent="0.25">
      <c r="B16" s="179" t="s">
        <v>32</v>
      </c>
      <c r="C16" s="60" t="s">
        <v>31</v>
      </c>
      <c r="D16" s="32">
        <v>596</v>
      </c>
      <c r="E16" s="61">
        <v>0</v>
      </c>
      <c r="F16" s="45">
        <f t="shared" si="0"/>
        <v>0</v>
      </c>
      <c r="G16" s="181"/>
    </row>
    <row r="17" spans="2:7" ht="31.5" x14ac:dyDescent="0.25">
      <c r="B17" s="179" t="s">
        <v>33</v>
      </c>
      <c r="C17" s="60" t="s">
        <v>31</v>
      </c>
      <c r="D17" s="32">
        <v>594</v>
      </c>
      <c r="E17" s="61">
        <v>0</v>
      </c>
      <c r="F17" s="45">
        <f t="shared" si="0"/>
        <v>0</v>
      </c>
      <c r="G17" s="181"/>
    </row>
    <row r="18" spans="2:7" x14ac:dyDescent="0.25">
      <c r="B18" s="179" t="s">
        <v>34</v>
      </c>
      <c r="C18" s="60" t="s">
        <v>19</v>
      </c>
      <c r="D18" s="32">
        <v>88</v>
      </c>
      <c r="E18" s="61">
        <v>0</v>
      </c>
      <c r="F18" s="45">
        <f t="shared" si="0"/>
        <v>0</v>
      </c>
      <c r="G18" s="181"/>
    </row>
    <row r="19" spans="2:7" x14ac:dyDescent="0.25">
      <c r="B19" s="179" t="s">
        <v>35</v>
      </c>
      <c r="C19" s="60" t="s">
        <v>19</v>
      </c>
      <c r="D19" s="32">
        <v>54</v>
      </c>
      <c r="E19" s="61">
        <v>0</v>
      </c>
      <c r="F19" s="45">
        <f t="shared" si="0"/>
        <v>0</v>
      </c>
      <c r="G19" s="181"/>
    </row>
    <row r="20" spans="2:7" x14ac:dyDescent="0.25">
      <c r="B20" s="179" t="s">
        <v>36</v>
      </c>
      <c r="C20" s="60" t="s">
        <v>8</v>
      </c>
      <c r="D20" s="32">
        <v>1</v>
      </c>
      <c r="E20" s="61">
        <v>0</v>
      </c>
      <c r="F20" s="45">
        <f t="shared" si="0"/>
        <v>0</v>
      </c>
      <c r="G20" s="182"/>
    </row>
    <row r="21" spans="2:7" x14ac:dyDescent="0.25">
      <c r="B21" s="173" t="s">
        <v>37</v>
      </c>
      <c r="C21" s="35"/>
      <c r="D21" s="35"/>
      <c r="E21" s="36"/>
      <c r="F21" s="36"/>
      <c r="G21" s="174">
        <f>SUM(F22:F27)</f>
        <v>0</v>
      </c>
    </row>
    <row r="22" spans="2:7" x14ac:dyDescent="0.25">
      <c r="B22" s="179" t="s">
        <v>38</v>
      </c>
      <c r="C22" s="60" t="s">
        <v>19</v>
      </c>
      <c r="D22" s="32">
        <v>88</v>
      </c>
      <c r="E22" s="61">
        <v>0</v>
      </c>
      <c r="F22" s="45">
        <f t="shared" ref="F22:F27" si="1">+D22*E22</f>
        <v>0</v>
      </c>
      <c r="G22" s="180"/>
    </row>
    <row r="23" spans="2:7" x14ac:dyDescent="0.25">
      <c r="B23" s="179" t="s">
        <v>39</v>
      </c>
      <c r="C23" s="60" t="s">
        <v>19</v>
      </c>
      <c r="D23" s="32">
        <v>88</v>
      </c>
      <c r="E23" s="61">
        <v>0</v>
      </c>
      <c r="F23" s="45">
        <f t="shared" si="1"/>
        <v>0</v>
      </c>
      <c r="G23" s="181"/>
    </row>
    <row r="24" spans="2:7" x14ac:dyDescent="0.25">
      <c r="B24" s="179" t="s">
        <v>40</v>
      </c>
      <c r="C24" s="60" t="s">
        <v>19</v>
      </c>
      <c r="D24" s="32">
        <v>88</v>
      </c>
      <c r="E24" s="61">
        <v>0</v>
      </c>
      <c r="F24" s="45">
        <f t="shared" si="1"/>
        <v>0</v>
      </c>
      <c r="G24" s="181"/>
    </row>
    <row r="25" spans="2:7" x14ac:dyDescent="0.25">
      <c r="B25" s="179" t="s">
        <v>41</v>
      </c>
      <c r="C25" s="60" t="s">
        <v>19</v>
      </c>
      <c r="D25" s="32">
        <v>88</v>
      </c>
      <c r="E25" s="61">
        <v>0</v>
      </c>
      <c r="F25" s="45">
        <f t="shared" si="1"/>
        <v>0</v>
      </c>
      <c r="G25" s="181"/>
    </row>
    <row r="26" spans="2:7" x14ac:dyDescent="0.25">
      <c r="B26" s="179" t="s">
        <v>42</v>
      </c>
      <c r="C26" s="60" t="s">
        <v>19</v>
      </c>
      <c r="D26" s="32">
        <v>2</v>
      </c>
      <c r="E26" s="61">
        <v>0</v>
      </c>
      <c r="F26" s="45">
        <f t="shared" si="1"/>
        <v>0</v>
      </c>
      <c r="G26" s="181"/>
    </row>
    <row r="27" spans="2:7" x14ac:dyDescent="0.25">
      <c r="B27" s="179" t="s">
        <v>43</v>
      </c>
      <c r="C27" s="60" t="s">
        <v>19</v>
      </c>
      <c r="D27" s="32">
        <v>2</v>
      </c>
      <c r="E27" s="61">
        <v>0</v>
      </c>
      <c r="F27" s="45">
        <f t="shared" si="1"/>
        <v>0</v>
      </c>
      <c r="G27" s="182"/>
    </row>
    <row r="28" spans="2:7" x14ac:dyDescent="0.25">
      <c r="B28" s="173" t="s">
        <v>44</v>
      </c>
      <c r="C28" s="35"/>
      <c r="D28" s="35"/>
      <c r="E28" s="36"/>
      <c r="F28" s="36"/>
      <c r="G28" s="174">
        <f>SUM(F29:F36)</f>
        <v>0</v>
      </c>
    </row>
    <row r="29" spans="2:7" x14ac:dyDescent="0.25">
      <c r="B29" s="183" t="s">
        <v>45</v>
      </c>
      <c r="C29" s="60" t="s">
        <v>19</v>
      </c>
      <c r="D29" s="43">
        <v>88</v>
      </c>
      <c r="E29" s="62">
        <v>0</v>
      </c>
      <c r="F29" s="46">
        <f t="shared" ref="F29:F36" si="2">+D29*E29</f>
        <v>0</v>
      </c>
      <c r="G29" s="184"/>
    </row>
    <row r="30" spans="2:7" x14ac:dyDescent="0.25">
      <c r="B30" s="183" t="s">
        <v>46</v>
      </c>
      <c r="C30" s="60" t="s">
        <v>19</v>
      </c>
      <c r="D30" s="43">
        <v>39</v>
      </c>
      <c r="E30" s="62">
        <v>0</v>
      </c>
      <c r="F30" s="46">
        <f t="shared" si="2"/>
        <v>0</v>
      </c>
      <c r="G30" s="185"/>
    </row>
    <row r="31" spans="2:7" x14ac:dyDescent="0.25">
      <c r="B31" s="183" t="s">
        <v>47</v>
      </c>
      <c r="C31" s="60" t="s">
        <v>19</v>
      </c>
      <c r="D31" s="43">
        <v>9</v>
      </c>
      <c r="E31" s="62">
        <v>0</v>
      </c>
      <c r="F31" s="46">
        <f t="shared" si="2"/>
        <v>0</v>
      </c>
      <c r="G31" s="185"/>
    </row>
    <row r="32" spans="2:7" x14ac:dyDescent="0.25">
      <c r="B32" s="183" t="s">
        <v>48</v>
      </c>
      <c r="C32" s="60" t="s">
        <v>19</v>
      </c>
      <c r="D32" s="43">
        <v>37</v>
      </c>
      <c r="E32" s="62">
        <v>0</v>
      </c>
      <c r="F32" s="46">
        <f t="shared" si="2"/>
        <v>0</v>
      </c>
      <c r="G32" s="185"/>
    </row>
    <row r="33" spans="2:7" x14ac:dyDescent="0.25">
      <c r="B33" s="183" t="s">
        <v>49</v>
      </c>
      <c r="C33" s="60" t="s">
        <v>19</v>
      </c>
      <c r="D33" s="43">
        <v>7</v>
      </c>
      <c r="E33" s="62">
        <v>0</v>
      </c>
      <c r="F33" s="46">
        <f t="shared" si="2"/>
        <v>0</v>
      </c>
      <c r="G33" s="185"/>
    </row>
    <row r="34" spans="2:7" x14ac:dyDescent="0.25">
      <c r="B34" s="183" t="s">
        <v>50</v>
      </c>
      <c r="C34" s="60" t="s">
        <v>19</v>
      </c>
      <c r="D34" s="43">
        <v>7</v>
      </c>
      <c r="E34" s="62">
        <v>0</v>
      </c>
      <c r="F34" s="46">
        <f t="shared" si="2"/>
        <v>0</v>
      </c>
      <c r="G34" s="185"/>
    </row>
    <row r="35" spans="2:7" x14ac:dyDescent="0.25">
      <c r="B35" s="183" t="s">
        <v>51</v>
      </c>
      <c r="C35" s="60" t="s">
        <v>19</v>
      </c>
      <c r="D35" s="43">
        <v>18</v>
      </c>
      <c r="E35" s="62">
        <v>0</v>
      </c>
      <c r="F35" s="46">
        <f t="shared" si="2"/>
        <v>0</v>
      </c>
      <c r="G35" s="185"/>
    </row>
    <row r="36" spans="2:7" x14ac:dyDescent="0.25">
      <c r="B36" s="186" t="s">
        <v>52</v>
      </c>
      <c r="C36" s="43" t="s">
        <v>8</v>
      </c>
      <c r="D36" s="43">
        <v>1</v>
      </c>
      <c r="E36" s="62">
        <v>0</v>
      </c>
      <c r="F36" s="46">
        <f t="shared" si="2"/>
        <v>0</v>
      </c>
      <c r="G36" s="187"/>
    </row>
    <row r="37" spans="2:7" x14ac:dyDescent="0.25">
      <c r="B37" s="173" t="s">
        <v>53</v>
      </c>
      <c r="C37" s="35"/>
      <c r="D37" s="35"/>
      <c r="E37" s="36"/>
      <c r="F37" s="36"/>
      <c r="G37" s="174">
        <f>SUM(F38:F51)</f>
        <v>0</v>
      </c>
    </row>
    <row r="38" spans="2:7" x14ac:dyDescent="0.25">
      <c r="B38" s="186" t="s">
        <v>54</v>
      </c>
      <c r="C38" s="60" t="s">
        <v>19</v>
      </c>
      <c r="D38" s="43">
        <v>2</v>
      </c>
      <c r="E38" s="62">
        <v>0</v>
      </c>
      <c r="F38" s="46">
        <f t="shared" ref="F38:F51" si="3">+D38*E38</f>
        <v>0</v>
      </c>
      <c r="G38" s="184"/>
    </row>
    <row r="39" spans="2:7" x14ac:dyDescent="0.25">
      <c r="B39" s="186" t="s">
        <v>55</v>
      </c>
      <c r="C39" s="60" t="s">
        <v>19</v>
      </c>
      <c r="D39" s="43">
        <v>3</v>
      </c>
      <c r="E39" s="62">
        <v>0</v>
      </c>
      <c r="F39" s="46">
        <f t="shared" si="3"/>
        <v>0</v>
      </c>
      <c r="G39" s="185"/>
    </row>
    <row r="40" spans="2:7" x14ac:dyDescent="0.25">
      <c r="B40" s="186" t="s">
        <v>56</v>
      </c>
      <c r="C40" s="60" t="s">
        <v>19</v>
      </c>
      <c r="D40" s="43">
        <v>2</v>
      </c>
      <c r="E40" s="62">
        <v>0</v>
      </c>
      <c r="F40" s="46">
        <f t="shared" si="3"/>
        <v>0</v>
      </c>
      <c r="G40" s="185"/>
    </row>
    <row r="41" spans="2:7" x14ac:dyDescent="0.25">
      <c r="B41" s="186" t="s">
        <v>57</v>
      </c>
      <c r="C41" s="60" t="s">
        <v>19</v>
      </c>
      <c r="D41" s="43">
        <v>2</v>
      </c>
      <c r="E41" s="62">
        <v>0</v>
      </c>
      <c r="F41" s="46">
        <f t="shared" si="3"/>
        <v>0</v>
      </c>
      <c r="G41" s="185"/>
    </row>
    <row r="42" spans="2:7" x14ac:dyDescent="0.25">
      <c r="B42" s="186" t="s">
        <v>58</v>
      </c>
      <c r="C42" s="43" t="s">
        <v>31</v>
      </c>
      <c r="D42" s="43">
        <v>1540</v>
      </c>
      <c r="E42" s="62">
        <v>0</v>
      </c>
      <c r="F42" s="46">
        <f t="shared" si="3"/>
        <v>0</v>
      </c>
      <c r="G42" s="185"/>
    </row>
    <row r="43" spans="2:7" x14ac:dyDescent="0.25">
      <c r="B43" s="186" t="s">
        <v>59</v>
      </c>
      <c r="C43" s="43" t="s">
        <v>31</v>
      </c>
      <c r="D43" s="43">
        <v>500</v>
      </c>
      <c r="E43" s="62">
        <v>0</v>
      </c>
      <c r="F43" s="46">
        <f t="shared" si="3"/>
        <v>0</v>
      </c>
      <c r="G43" s="185"/>
    </row>
    <row r="44" spans="2:7" x14ac:dyDescent="0.25">
      <c r="B44" s="188" t="s">
        <v>60</v>
      </c>
      <c r="C44" s="63" t="s">
        <v>19</v>
      </c>
      <c r="D44" s="63">
        <v>37</v>
      </c>
      <c r="E44" s="64">
        <v>0</v>
      </c>
      <c r="F44" s="65">
        <f t="shared" si="3"/>
        <v>0</v>
      </c>
      <c r="G44" s="189"/>
    </row>
    <row r="45" spans="2:7" x14ac:dyDescent="0.25">
      <c r="B45" s="188" t="s">
        <v>61</v>
      </c>
      <c r="C45" s="63" t="s">
        <v>19</v>
      </c>
      <c r="D45" s="63">
        <v>37</v>
      </c>
      <c r="E45" s="64">
        <v>0</v>
      </c>
      <c r="F45" s="65">
        <f t="shared" si="3"/>
        <v>0</v>
      </c>
      <c r="G45" s="189"/>
    </row>
    <row r="46" spans="2:7" x14ac:dyDescent="0.25">
      <c r="B46" s="186" t="s">
        <v>62</v>
      </c>
      <c r="C46" s="43" t="s">
        <v>19</v>
      </c>
      <c r="D46" s="43">
        <v>4</v>
      </c>
      <c r="E46" s="62">
        <v>0</v>
      </c>
      <c r="F46" s="46">
        <f t="shared" si="3"/>
        <v>0</v>
      </c>
      <c r="G46" s="185"/>
    </row>
    <row r="47" spans="2:7" x14ac:dyDescent="0.25">
      <c r="B47" s="186" t="s">
        <v>63</v>
      </c>
      <c r="C47" s="43" t="s">
        <v>19</v>
      </c>
      <c r="D47" s="43">
        <v>4</v>
      </c>
      <c r="E47" s="62">
        <v>0</v>
      </c>
      <c r="F47" s="46">
        <f t="shared" si="3"/>
        <v>0</v>
      </c>
      <c r="G47" s="185"/>
    </row>
    <row r="48" spans="2:7" x14ac:dyDescent="0.25">
      <c r="B48" s="186" t="s">
        <v>64</v>
      </c>
      <c r="C48" s="43" t="s">
        <v>19</v>
      </c>
      <c r="D48" s="43">
        <v>37</v>
      </c>
      <c r="E48" s="62">
        <v>0</v>
      </c>
      <c r="F48" s="46">
        <f t="shared" si="3"/>
        <v>0</v>
      </c>
      <c r="G48" s="185"/>
    </row>
    <row r="49" spans="2:7" x14ac:dyDescent="0.25">
      <c r="B49" s="186" t="s">
        <v>65</v>
      </c>
      <c r="C49" s="43" t="s">
        <v>31</v>
      </c>
      <c r="D49" s="43">
        <f>24+54</f>
        <v>78</v>
      </c>
      <c r="E49" s="62">
        <v>0</v>
      </c>
      <c r="F49" s="46">
        <f t="shared" si="3"/>
        <v>0</v>
      </c>
      <c r="G49" s="185"/>
    </row>
    <row r="50" spans="2:7" x14ac:dyDescent="0.25">
      <c r="B50" s="186" t="s">
        <v>66</v>
      </c>
      <c r="C50" s="43" t="s">
        <v>8</v>
      </c>
      <c r="D50" s="43">
        <v>1</v>
      </c>
      <c r="E50" s="62">
        <v>0</v>
      </c>
      <c r="F50" s="46">
        <f t="shared" si="3"/>
        <v>0</v>
      </c>
      <c r="G50" s="185"/>
    </row>
    <row r="51" spans="2:7" x14ac:dyDescent="0.25">
      <c r="B51" s="186" t="s">
        <v>67</v>
      </c>
      <c r="C51" s="43" t="s">
        <v>8</v>
      </c>
      <c r="D51" s="43">
        <v>1</v>
      </c>
      <c r="E51" s="62">
        <v>0</v>
      </c>
      <c r="F51" s="46">
        <f t="shared" si="3"/>
        <v>0</v>
      </c>
      <c r="G51" s="187"/>
    </row>
    <row r="52" spans="2:7" x14ac:dyDescent="0.25">
      <c r="B52" s="173" t="s">
        <v>21</v>
      </c>
      <c r="C52" s="35"/>
      <c r="D52" s="35"/>
      <c r="E52" s="36"/>
      <c r="F52" s="36"/>
      <c r="G52" s="174">
        <f>+F53</f>
        <v>0</v>
      </c>
    </row>
    <row r="53" spans="2:7" x14ac:dyDescent="0.25">
      <c r="B53" s="186" t="s">
        <v>68</v>
      </c>
      <c r="C53" s="43" t="s">
        <v>19</v>
      </c>
      <c r="D53" s="43">
        <v>14</v>
      </c>
      <c r="E53" s="44">
        <v>0</v>
      </c>
      <c r="F53" s="46">
        <f>+D53*E53</f>
        <v>0</v>
      </c>
      <c r="G53" s="190"/>
    </row>
    <row r="54" spans="2:7" x14ac:dyDescent="0.25">
      <c r="B54" s="191"/>
      <c r="G54" s="192"/>
    </row>
    <row r="55" spans="2:7" ht="16.5" thickBot="1" x14ac:dyDescent="0.3">
      <c r="B55" s="191"/>
      <c r="G55" s="192"/>
    </row>
    <row r="56" spans="2:7" ht="16.5" customHeight="1" thickBot="1" x14ac:dyDescent="0.3">
      <c r="B56" s="200" t="s">
        <v>22</v>
      </c>
      <c r="C56" s="200"/>
      <c r="D56" s="200"/>
      <c r="E56" s="200"/>
      <c r="F56" s="200"/>
      <c r="G56" s="193">
        <f>+G52+G37+G28+G21+G14+G9+G4</f>
        <v>0</v>
      </c>
    </row>
    <row r="57" spans="2:7" ht="19.5" customHeight="1" thickBot="1" x14ac:dyDescent="0.3">
      <c r="B57" s="201" t="s">
        <v>350</v>
      </c>
      <c r="C57" s="201"/>
      <c r="D57" s="201"/>
      <c r="E57" s="201"/>
      <c r="F57" s="201"/>
      <c r="G57" s="201"/>
    </row>
  </sheetData>
  <mergeCells count="3">
    <mergeCell ref="B1:G1"/>
    <mergeCell ref="B56:F56"/>
    <mergeCell ref="B57:G57"/>
  </mergeCells>
  <pageMargins left="0.7" right="0.7" top="0.75" bottom="0.75" header="0.511811023622047" footer="0.511811023622047"/>
  <pageSetup paperSize="5" scale="67" fitToHeight="0" orientation="portrait" r:id="rId1"/>
  <rowBreaks count="1" manualBreakCount="1">
    <brk id="36" min="1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3"/>
  <sheetViews>
    <sheetView tabSelected="1" view="pageBreakPreview" topLeftCell="A4" zoomScale="95" zoomScaleNormal="70" zoomScaleSheetLayoutView="95" zoomScalePageLayoutView="91" workbookViewId="0">
      <selection activeCell="I15" sqref="I15"/>
    </sheetView>
  </sheetViews>
  <sheetFormatPr baseColWidth="10" defaultColWidth="10.7109375" defaultRowHeight="15" x14ac:dyDescent="0.25"/>
  <cols>
    <col min="1" max="1" width="2.42578125" style="3" customWidth="1"/>
    <col min="2" max="2" width="7.5703125" style="3" customWidth="1"/>
    <col min="3" max="3" width="46.42578125" style="4" customWidth="1"/>
    <col min="4" max="4" width="6" style="3" customWidth="1"/>
    <col min="5" max="5" width="15.28515625" style="3" customWidth="1"/>
    <col min="6" max="6" width="17" style="5" customWidth="1"/>
    <col min="7" max="7" width="19.140625" style="5" customWidth="1"/>
    <col min="8" max="8" width="11.42578125" style="66" customWidth="1"/>
    <col min="9" max="9" width="15" customWidth="1"/>
    <col min="10" max="10" width="25.5703125" hidden="1" customWidth="1"/>
    <col min="11" max="11" width="14.42578125" customWidth="1"/>
    <col min="12" max="17" width="11.5703125" customWidth="1"/>
    <col min="18" max="18" width="46.85546875" customWidth="1"/>
  </cols>
  <sheetData>
    <row r="1" spans="1:10" ht="3.75" hidden="1" customHeight="1" thickBot="1" x14ac:dyDescent="0.3">
      <c r="B1" s="4" t="s">
        <v>69</v>
      </c>
      <c r="C1" s="4">
        <v>4</v>
      </c>
    </row>
    <row r="2" spans="1:10" ht="3" hidden="1" customHeight="1" thickBot="1" x14ac:dyDescent="0.3">
      <c r="B2" s="4" t="s">
        <v>70</v>
      </c>
      <c r="C2" s="4">
        <v>4.5</v>
      </c>
    </row>
    <row r="3" spans="1:10" hidden="1" x14ac:dyDescent="0.25">
      <c r="B3" s="4"/>
    </row>
    <row r="4" spans="1:10" ht="147" customHeight="1" thickBot="1" x14ac:dyDescent="0.35">
      <c r="A4" s="210" t="s">
        <v>349</v>
      </c>
      <c r="B4" s="211"/>
      <c r="C4" s="211"/>
      <c r="D4" s="211"/>
      <c r="E4" s="211"/>
      <c r="F4" s="211"/>
      <c r="G4" s="211"/>
      <c r="H4" s="212"/>
    </row>
    <row r="5" spans="1:10" ht="15.75" customHeight="1" thickBot="1" x14ac:dyDescent="0.3">
      <c r="A5" s="67"/>
      <c r="B5" s="150" t="s">
        <v>71</v>
      </c>
      <c r="C5" s="151" t="s">
        <v>72</v>
      </c>
      <c r="D5" s="152" t="s">
        <v>73</v>
      </c>
      <c r="E5" s="152" t="s">
        <v>74</v>
      </c>
      <c r="F5" s="153" t="s">
        <v>75</v>
      </c>
      <c r="G5" s="154" t="s">
        <v>76</v>
      </c>
      <c r="H5" s="213" t="s">
        <v>16</v>
      </c>
    </row>
    <row r="6" spans="1:10" ht="15.75" thickBot="1" x14ac:dyDescent="0.3">
      <c r="A6" s="215"/>
      <c r="B6" s="68" t="s">
        <v>6</v>
      </c>
      <c r="C6" s="69" t="s">
        <v>77</v>
      </c>
      <c r="D6" s="70"/>
      <c r="E6" s="70"/>
      <c r="F6" s="71"/>
      <c r="G6" s="72"/>
      <c r="H6" s="214"/>
    </row>
    <row r="7" spans="1:10" ht="15.75" thickBot="1" x14ac:dyDescent="0.3">
      <c r="A7" s="215"/>
      <c r="B7" s="73" t="s">
        <v>78</v>
      </c>
      <c r="C7" s="74" t="s">
        <v>79</v>
      </c>
      <c r="D7" s="75"/>
      <c r="E7" s="75"/>
      <c r="F7" s="76"/>
      <c r="G7" s="77"/>
      <c r="H7" s="78">
        <f>SUM(G8:G97)</f>
        <v>0</v>
      </c>
    </row>
    <row r="8" spans="1:10" x14ac:dyDescent="0.25">
      <c r="A8" s="215"/>
      <c r="B8" s="79" t="s">
        <v>80</v>
      </c>
      <c r="C8" s="80" t="s">
        <v>81</v>
      </c>
      <c r="D8" s="9"/>
      <c r="E8" s="9"/>
      <c r="F8" s="11"/>
      <c r="G8" s="11"/>
      <c r="H8" s="81"/>
    </row>
    <row r="9" spans="1:10" x14ac:dyDescent="0.25">
      <c r="A9" s="215"/>
      <c r="B9" s="79" t="s">
        <v>320</v>
      </c>
      <c r="C9" s="125" t="s">
        <v>318</v>
      </c>
      <c r="D9" s="9" t="s">
        <v>83</v>
      </c>
      <c r="E9" s="9">
        <v>18</v>
      </c>
      <c r="F9" s="11">
        <v>0</v>
      </c>
      <c r="G9" s="11">
        <v>0</v>
      </c>
      <c r="H9" s="81"/>
    </row>
    <row r="10" spans="1:10" ht="30" x14ac:dyDescent="0.25">
      <c r="A10" s="215"/>
      <c r="B10" s="79" t="s">
        <v>321</v>
      </c>
      <c r="C10" s="125" t="s">
        <v>331</v>
      </c>
      <c r="D10" s="9" t="s">
        <v>330</v>
      </c>
      <c r="E10" s="9">
        <v>1</v>
      </c>
      <c r="F10" s="11">
        <v>0</v>
      </c>
      <c r="G10" s="11">
        <f>(E10*F10)</f>
        <v>0</v>
      </c>
      <c r="H10" s="81"/>
    </row>
    <row r="11" spans="1:10" x14ac:dyDescent="0.25">
      <c r="A11" s="215"/>
      <c r="B11" s="79" t="s">
        <v>100</v>
      </c>
      <c r="C11" s="125" t="s">
        <v>319</v>
      </c>
      <c r="D11" s="9" t="s">
        <v>83</v>
      </c>
      <c r="E11" s="9">
        <v>18</v>
      </c>
      <c r="F11" s="11">
        <v>0</v>
      </c>
      <c r="G11" s="11">
        <f>(E11*F11)</f>
        <v>0</v>
      </c>
      <c r="H11" s="81"/>
    </row>
    <row r="12" spans="1:10" x14ac:dyDescent="0.25">
      <c r="A12" s="215"/>
      <c r="B12" s="79" t="s">
        <v>114</v>
      </c>
      <c r="C12" s="113" t="s">
        <v>82</v>
      </c>
      <c r="D12" s="109" t="s">
        <v>83</v>
      </c>
      <c r="E12" s="109">
        <v>19</v>
      </c>
      <c r="F12" s="110">
        <v>0</v>
      </c>
      <c r="G12" s="110">
        <f t="shared" ref="G12:G20" si="0">+E12*F12</f>
        <v>0</v>
      </c>
      <c r="H12" s="81"/>
      <c r="J12">
        <v>1.1000000000000001</v>
      </c>
    </row>
    <row r="13" spans="1:10" x14ac:dyDescent="0.25">
      <c r="A13" s="215"/>
      <c r="B13" s="79" t="s">
        <v>322</v>
      </c>
      <c r="C13" s="113" t="s">
        <v>84</v>
      </c>
      <c r="D13" s="109" t="s">
        <v>85</v>
      </c>
      <c r="E13" s="109">
        <f>+(20.55-0.8-1.05-1.2)</f>
        <v>17.5</v>
      </c>
      <c r="F13" s="110">
        <v>0</v>
      </c>
      <c r="G13" s="110">
        <f t="shared" si="0"/>
        <v>0</v>
      </c>
      <c r="H13" s="81"/>
    </row>
    <row r="14" spans="1:10" x14ac:dyDescent="0.25">
      <c r="A14" s="215"/>
      <c r="B14" s="79" t="s">
        <v>323</v>
      </c>
      <c r="C14" s="113" t="s">
        <v>86</v>
      </c>
      <c r="D14" s="109" t="s">
        <v>85</v>
      </c>
      <c r="E14" s="109">
        <f>+(5.38+6.23)</f>
        <v>11.61</v>
      </c>
      <c r="F14" s="110">
        <v>0</v>
      </c>
      <c r="G14" s="110">
        <f t="shared" si="0"/>
        <v>0</v>
      </c>
      <c r="H14" s="81"/>
    </row>
    <row r="15" spans="1:10" ht="30" x14ac:dyDescent="0.25">
      <c r="A15" s="215"/>
      <c r="B15" s="79" t="s">
        <v>324</v>
      </c>
      <c r="C15" s="113" t="s">
        <v>87</v>
      </c>
      <c r="D15" s="109" t="s">
        <v>88</v>
      </c>
      <c r="E15" s="109">
        <v>1</v>
      </c>
      <c r="F15" s="110">
        <v>0</v>
      </c>
      <c r="G15" s="110">
        <f t="shared" si="0"/>
        <v>0</v>
      </c>
      <c r="H15" s="81"/>
    </row>
    <row r="16" spans="1:10" x14ac:dyDescent="0.25">
      <c r="A16" s="215"/>
      <c r="B16" s="79" t="s">
        <v>325</v>
      </c>
      <c r="C16" s="113" t="s">
        <v>89</v>
      </c>
      <c r="D16" s="109" t="s">
        <v>90</v>
      </c>
      <c r="E16" s="109">
        <v>1</v>
      </c>
      <c r="F16" s="110">
        <v>0</v>
      </c>
      <c r="G16" s="110">
        <f t="shared" si="0"/>
        <v>0</v>
      </c>
      <c r="H16" s="81"/>
    </row>
    <row r="17" spans="1:8" x14ac:dyDescent="0.25">
      <c r="A17" s="215"/>
      <c r="B17" s="79" t="s">
        <v>326</v>
      </c>
      <c r="C17" s="113" t="s">
        <v>91</v>
      </c>
      <c r="D17" s="109" t="s">
        <v>90</v>
      </c>
      <c r="E17" s="109">
        <v>1</v>
      </c>
      <c r="F17" s="110">
        <v>0</v>
      </c>
      <c r="G17" s="110">
        <f t="shared" si="0"/>
        <v>0</v>
      </c>
      <c r="H17" s="81"/>
    </row>
    <row r="18" spans="1:8" x14ac:dyDescent="0.25">
      <c r="A18" s="215"/>
      <c r="B18" s="79" t="s">
        <v>327</v>
      </c>
      <c r="C18" s="113" t="s">
        <v>92</v>
      </c>
      <c r="D18" s="109" t="s">
        <v>90</v>
      </c>
      <c r="E18" s="109">
        <v>1</v>
      </c>
      <c r="F18" s="110">
        <v>0</v>
      </c>
      <c r="G18" s="110">
        <f t="shared" si="0"/>
        <v>0</v>
      </c>
      <c r="H18" s="81"/>
    </row>
    <row r="19" spans="1:8" x14ac:dyDescent="0.25">
      <c r="A19" s="215"/>
      <c r="B19" s="79" t="s">
        <v>328</v>
      </c>
      <c r="C19" s="113" t="s">
        <v>93</v>
      </c>
      <c r="D19" s="109" t="s">
        <v>90</v>
      </c>
      <c r="E19" s="109">
        <v>1</v>
      </c>
      <c r="F19" s="110">
        <v>0</v>
      </c>
      <c r="G19" s="110">
        <f t="shared" si="0"/>
        <v>0</v>
      </c>
      <c r="H19" s="81"/>
    </row>
    <row r="20" spans="1:8" ht="30" x14ac:dyDescent="0.25">
      <c r="A20" s="215"/>
      <c r="B20" s="79" t="s">
        <v>329</v>
      </c>
      <c r="C20" s="113" t="s">
        <v>94</v>
      </c>
      <c r="D20" s="109" t="s">
        <v>83</v>
      </c>
      <c r="E20" s="109">
        <f>+(20.55*C1)-((0.8*2.1)+(1.05*2.1)+(1.2*2.1))</f>
        <v>75.795000000000002</v>
      </c>
      <c r="F20" s="110">
        <v>0</v>
      </c>
      <c r="G20" s="110">
        <f t="shared" si="0"/>
        <v>0</v>
      </c>
      <c r="H20" s="81"/>
    </row>
    <row r="21" spans="1:8" x14ac:dyDescent="0.25">
      <c r="A21" s="215"/>
      <c r="B21" s="127" t="s">
        <v>126</v>
      </c>
      <c r="C21" s="126" t="s">
        <v>296</v>
      </c>
      <c r="D21" s="109"/>
      <c r="E21" s="109"/>
      <c r="F21" s="110"/>
      <c r="G21" s="110"/>
      <c r="H21" s="81"/>
    </row>
    <row r="22" spans="1:8" ht="30" x14ac:dyDescent="0.25">
      <c r="A22" s="215"/>
      <c r="B22" s="107" t="s">
        <v>302</v>
      </c>
      <c r="C22" s="108" t="s">
        <v>301</v>
      </c>
      <c r="D22" s="109" t="s">
        <v>83</v>
      </c>
      <c r="E22" s="109">
        <v>3.5</v>
      </c>
      <c r="F22" s="110">
        <v>0</v>
      </c>
      <c r="G22" s="110">
        <f>(E22*F22)</f>
        <v>0</v>
      </c>
      <c r="H22" s="124"/>
    </row>
    <row r="23" spans="1:8" x14ac:dyDescent="0.25">
      <c r="A23" s="215"/>
      <c r="B23" s="107" t="s">
        <v>80</v>
      </c>
      <c r="C23" s="126" t="s">
        <v>332</v>
      </c>
      <c r="D23" s="109"/>
      <c r="E23" s="109"/>
      <c r="F23" s="110"/>
      <c r="G23" s="110"/>
      <c r="H23" s="124"/>
    </row>
    <row r="24" spans="1:8" x14ac:dyDescent="0.25">
      <c r="A24" s="215"/>
      <c r="B24" s="107" t="s">
        <v>320</v>
      </c>
      <c r="C24" s="108" t="s">
        <v>334</v>
      </c>
      <c r="D24" s="109" t="s">
        <v>83</v>
      </c>
      <c r="E24" s="109">
        <v>5</v>
      </c>
      <c r="F24" s="110">
        <v>0</v>
      </c>
      <c r="G24" s="110">
        <f>(F24*E24)</f>
        <v>0</v>
      </c>
      <c r="H24" s="124"/>
    </row>
    <row r="25" spans="1:8" x14ac:dyDescent="0.25">
      <c r="A25" s="215"/>
      <c r="B25" s="107" t="s">
        <v>321</v>
      </c>
      <c r="C25" s="108" t="s">
        <v>335</v>
      </c>
      <c r="D25" s="109" t="s">
        <v>83</v>
      </c>
      <c r="E25" s="109">
        <v>5</v>
      </c>
      <c r="F25" s="110">
        <v>0</v>
      </c>
      <c r="G25" s="110">
        <f>(E25*F25)</f>
        <v>0</v>
      </c>
      <c r="H25" s="124"/>
    </row>
    <row r="26" spans="1:8" x14ac:dyDescent="0.25">
      <c r="A26" s="215"/>
      <c r="B26" s="107" t="s">
        <v>100</v>
      </c>
      <c r="C26" s="108" t="s">
        <v>336</v>
      </c>
      <c r="D26" s="109" t="s">
        <v>83</v>
      </c>
      <c r="E26" s="109">
        <v>5</v>
      </c>
      <c r="F26" s="110">
        <v>0</v>
      </c>
      <c r="G26" s="110">
        <f>(E26*F26)</f>
        <v>0</v>
      </c>
      <c r="H26" s="124"/>
    </row>
    <row r="27" spans="1:8" x14ac:dyDescent="0.25">
      <c r="A27" s="215"/>
      <c r="B27" s="107" t="s">
        <v>80</v>
      </c>
      <c r="C27" s="126" t="s">
        <v>333</v>
      </c>
      <c r="D27" s="109"/>
      <c r="E27" s="109"/>
      <c r="F27" s="110"/>
      <c r="G27" s="110"/>
      <c r="H27" s="124"/>
    </row>
    <row r="28" spans="1:8" x14ac:dyDescent="0.25">
      <c r="A28" s="215"/>
      <c r="B28" s="107" t="s">
        <v>320</v>
      </c>
      <c r="C28" s="108" t="s">
        <v>337</v>
      </c>
      <c r="D28" s="109" t="s">
        <v>83</v>
      </c>
      <c r="E28" s="109">
        <v>5</v>
      </c>
      <c r="F28" s="110">
        <v>0</v>
      </c>
      <c r="G28" s="110">
        <f>(E28*F28)</f>
        <v>0</v>
      </c>
      <c r="H28" s="124"/>
    </row>
    <row r="29" spans="1:8" x14ac:dyDescent="0.25">
      <c r="A29" s="215"/>
      <c r="B29" s="79" t="s">
        <v>303</v>
      </c>
      <c r="C29" s="129" t="s">
        <v>95</v>
      </c>
      <c r="D29" s="109"/>
      <c r="E29" s="109"/>
      <c r="F29" s="110"/>
      <c r="G29" s="110"/>
      <c r="H29" s="81"/>
    </row>
    <row r="30" spans="1:8" x14ac:dyDescent="0.25">
      <c r="A30" s="215"/>
      <c r="B30" s="79" t="s">
        <v>304</v>
      </c>
      <c r="C30" s="113" t="s">
        <v>96</v>
      </c>
      <c r="D30" s="109" t="s">
        <v>83</v>
      </c>
      <c r="E30" s="109">
        <f>+E12</f>
        <v>19</v>
      </c>
      <c r="F30" s="110">
        <v>0</v>
      </c>
      <c r="G30" s="110">
        <f>+E30*F30</f>
        <v>0</v>
      </c>
      <c r="H30" s="81"/>
    </row>
    <row r="31" spans="1:8" ht="30" x14ac:dyDescent="0.25">
      <c r="A31" s="215"/>
      <c r="B31" s="79" t="s">
        <v>305</v>
      </c>
      <c r="C31" s="113" t="s">
        <v>97</v>
      </c>
      <c r="D31" s="109" t="s">
        <v>83</v>
      </c>
      <c r="E31" s="109">
        <f>+E30</f>
        <v>19</v>
      </c>
      <c r="F31" s="110">
        <v>0</v>
      </c>
      <c r="G31" s="110">
        <f>+E31*F31</f>
        <v>0</v>
      </c>
      <c r="H31" s="81"/>
    </row>
    <row r="32" spans="1:8" x14ac:dyDescent="0.25">
      <c r="A32" s="215"/>
      <c r="B32" s="79" t="s">
        <v>306</v>
      </c>
      <c r="C32" s="113" t="s">
        <v>98</v>
      </c>
      <c r="D32" s="109" t="s">
        <v>83</v>
      </c>
      <c r="E32" s="109">
        <f>+E13</f>
        <v>17.5</v>
      </c>
      <c r="F32" s="110">
        <v>0</v>
      </c>
      <c r="G32" s="110">
        <f>+E32*F32</f>
        <v>0</v>
      </c>
      <c r="H32" s="81"/>
    </row>
    <row r="33" spans="1:8" x14ac:dyDescent="0.25">
      <c r="A33" s="215"/>
      <c r="B33" s="79" t="s">
        <v>307</v>
      </c>
      <c r="C33" s="129" t="s">
        <v>99</v>
      </c>
      <c r="D33" s="109"/>
      <c r="E33" s="109"/>
      <c r="F33" s="110"/>
      <c r="G33" s="110"/>
      <c r="H33" s="81"/>
    </row>
    <row r="34" spans="1:8" ht="60" x14ac:dyDescent="0.25">
      <c r="A34" s="215"/>
      <c r="B34" s="79" t="s">
        <v>308</v>
      </c>
      <c r="C34" s="113" t="s">
        <v>338</v>
      </c>
      <c r="D34" s="109" t="s">
        <v>90</v>
      </c>
      <c r="E34" s="109">
        <v>1</v>
      </c>
      <c r="F34" s="110">
        <v>0</v>
      </c>
      <c r="G34" s="110">
        <f>+E34*F34</f>
        <v>0</v>
      </c>
      <c r="H34" s="81"/>
    </row>
    <row r="35" spans="1:8" ht="45" x14ac:dyDescent="0.25">
      <c r="A35" s="215"/>
      <c r="B35" s="107" t="s">
        <v>309</v>
      </c>
      <c r="C35" s="111" t="s">
        <v>312</v>
      </c>
      <c r="D35" s="109" t="s">
        <v>90</v>
      </c>
      <c r="E35" s="109">
        <v>1</v>
      </c>
      <c r="F35" s="110">
        <v>0</v>
      </c>
      <c r="G35" s="110">
        <f>+E35*F35</f>
        <v>0</v>
      </c>
      <c r="H35" s="112"/>
    </row>
    <row r="36" spans="1:8" ht="45" x14ac:dyDescent="0.25">
      <c r="A36" s="215"/>
      <c r="B36" s="79" t="s">
        <v>310</v>
      </c>
      <c r="C36" s="113" t="s">
        <v>317</v>
      </c>
      <c r="D36" s="109" t="s">
        <v>90</v>
      </c>
      <c r="E36" s="109">
        <v>1</v>
      </c>
      <c r="F36" s="110">
        <v>0</v>
      </c>
      <c r="G36" s="110">
        <f>+E36*F36</f>
        <v>0</v>
      </c>
      <c r="H36" s="81"/>
    </row>
    <row r="37" spans="1:8" x14ac:dyDescent="0.25">
      <c r="A37" s="215"/>
      <c r="B37" s="79" t="s">
        <v>100</v>
      </c>
      <c r="C37" s="129" t="s">
        <v>101</v>
      </c>
      <c r="D37" s="109"/>
      <c r="E37" s="109"/>
      <c r="F37" s="110"/>
      <c r="G37" s="110"/>
      <c r="H37" s="81"/>
    </row>
    <row r="38" spans="1:8" x14ac:dyDescent="0.25">
      <c r="A38" s="215"/>
      <c r="B38" s="79" t="s">
        <v>102</v>
      </c>
      <c r="C38" s="113" t="s">
        <v>103</v>
      </c>
      <c r="D38" s="109" t="s">
        <v>83</v>
      </c>
      <c r="E38" s="109">
        <f>+(20.55*$C$1)-((0.8+1.1+1.2)*2.15)</f>
        <v>75.534999999999997</v>
      </c>
      <c r="F38" s="110">
        <v>0</v>
      </c>
      <c r="G38" s="110">
        <f t="shared" ref="G38:G43" si="1">+E38*F38</f>
        <v>0</v>
      </c>
      <c r="H38" s="81"/>
    </row>
    <row r="39" spans="1:8" x14ac:dyDescent="0.25">
      <c r="A39" s="215"/>
      <c r="B39" s="79" t="s">
        <v>104</v>
      </c>
      <c r="C39" s="113" t="s">
        <v>105</v>
      </c>
      <c r="D39" s="109" t="s">
        <v>83</v>
      </c>
      <c r="E39" s="109">
        <f>+E38</f>
        <v>75.534999999999997</v>
      </c>
      <c r="F39" s="110">
        <v>0</v>
      </c>
      <c r="G39" s="110">
        <f t="shared" si="1"/>
        <v>0</v>
      </c>
      <c r="H39" s="81"/>
    </row>
    <row r="40" spans="1:8" x14ac:dyDescent="0.25">
      <c r="A40" s="215"/>
      <c r="B40" s="79" t="s">
        <v>106</v>
      </c>
      <c r="C40" s="113" t="s">
        <v>107</v>
      </c>
      <c r="D40" s="109" t="s">
        <v>85</v>
      </c>
      <c r="E40" s="109">
        <f>2*2.5</f>
        <v>5</v>
      </c>
      <c r="F40" s="110">
        <v>0</v>
      </c>
      <c r="G40" s="110">
        <f t="shared" si="1"/>
        <v>0</v>
      </c>
      <c r="H40" s="81"/>
    </row>
    <row r="41" spans="1:8" x14ac:dyDescent="0.25">
      <c r="A41" s="215"/>
      <c r="B41" s="79" t="s">
        <v>108</v>
      </c>
      <c r="C41" s="113" t="s">
        <v>109</v>
      </c>
      <c r="D41" s="109" t="s">
        <v>85</v>
      </c>
      <c r="E41" s="109">
        <f>+(20.55)-(0.8+1.1+1.2)</f>
        <v>17.45</v>
      </c>
      <c r="F41" s="110">
        <v>0</v>
      </c>
      <c r="G41" s="110">
        <f t="shared" si="1"/>
        <v>0</v>
      </c>
      <c r="H41" s="81"/>
    </row>
    <row r="42" spans="1:8" ht="30" x14ac:dyDescent="0.25">
      <c r="A42" s="215"/>
      <c r="B42" s="79" t="s">
        <v>110</v>
      </c>
      <c r="C42" s="113" t="s">
        <v>111</v>
      </c>
      <c r="D42" s="109" t="s">
        <v>83</v>
      </c>
      <c r="E42" s="109">
        <v>19</v>
      </c>
      <c r="F42" s="110">
        <v>0</v>
      </c>
      <c r="G42" s="110">
        <f t="shared" si="1"/>
        <v>0</v>
      </c>
      <c r="H42" s="81"/>
    </row>
    <row r="43" spans="1:8" ht="30" x14ac:dyDescent="0.25">
      <c r="A43" s="215"/>
      <c r="B43" s="79" t="s">
        <v>112</v>
      </c>
      <c r="C43" s="113" t="s">
        <v>113</v>
      </c>
      <c r="D43" s="109" t="s">
        <v>83</v>
      </c>
      <c r="E43" s="109">
        <f>2.3*1</f>
        <v>2.2999999999999998</v>
      </c>
      <c r="F43" s="110">
        <v>0</v>
      </c>
      <c r="G43" s="110">
        <f t="shared" si="1"/>
        <v>0</v>
      </c>
      <c r="H43" s="81"/>
    </row>
    <row r="44" spans="1:8" x14ac:dyDescent="0.25">
      <c r="A44" s="215"/>
      <c r="B44" s="79" t="s">
        <v>114</v>
      </c>
      <c r="C44" s="129" t="s">
        <v>115</v>
      </c>
      <c r="D44" s="109"/>
      <c r="E44" s="109"/>
      <c r="F44" s="110"/>
      <c r="G44" s="110"/>
      <c r="H44" s="81"/>
    </row>
    <row r="45" spans="1:8" ht="30" x14ac:dyDescent="0.25">
      <c r="A45" s="215"/>
      <c r="B45" s="79" t="s">
        <v>116</v>
      </c>
      <c r="C45" s="113" t="s">
        <v>117</v>
      </c>
      <c r="D45" s="109" t="s">
        <v>90</v>
      </c>
      <c r="E45" s="109">
        <v>3</v>
      </c>
      <c r="F45" s="110">
        <v>0</v>
      </c>
      <c r="G45" s="110">
        <f>+E45*F45</f>
        <v>0</v>
      </c>
      <c r="H45" s="81"/>
    </row>
    <row r="46" spans="1:8" s="3" customFormat="1" ht="60" x14ac:dyDescent="0.25">
      <c r="A46" s="215"/>
      <c r="B46" s="107" t="s">
        <v>118</v>
      </c>
      <c r="C46" s="111" t="s">
        <v>119</v>
      </c>
      <c r="D46" s="109" t="s">
        <v>90</v>
      </c>
      <c r="E46" s="109">
        <v>2</v>
      </c>
      <c r="F46" s="110">
        <v>0</v>
      </c>
      <c r="G46" s="110">
        <f>+E46*F46</f>
        <v>0</v>
      </c>
      <c r="H46" s="82"/>
    </row>
    <row r="47" spans="1:8" x14ac:dyDescent="0.25">
      <c r="A47" s="215"/>
      <c r="B47" s="79" t="s">
        <v>120</v>
      </c>
      <c r="C47" s="113" t="s">
        <v>121</v>
      </c>
      <c r="D47" s="109" t="s">
        <v>90</v>
      </c>
      <c r="E47" s="109">
        <v>2</v>
      </c>
      <c r="F47" s="110">
        <v>0</v>
      </c>
      <c r="G47" s="110">
        <f>+E47*F47</f>
        <v>0</v>
      </c>
      <c r="H47" s="81"/>
    </row>
    <row r="48" spans="1:8" x14ac:dyDescent="0.25">
      <c r="A48" s="215"/>
      <c r="B48" s="79" t="s">
        <v>122</v>
      </c>
      <c r="C48" s="113" t="s">
        <v>123</v>
      </c>
      <c r="D48" s="109" t="s">
        <v>90</v>
      </c>
      <c r="E48" s="109">
        <v>1</v>
      </c>
      <c r="F48" s="110">
        <v>0</v>
      </c>
      <c r="G48" s="110">
        <f>+E48*F48</f>
        <v>0</v>
      </c>
      <c r="H48" s="81"/>
    </row>
    <row r="49" spans="1:8" ht="15.75" thickBot="1" x14ac:dyDescent="0.3">
      <c r="A49" s="215"/>
      <c r="B49" s="79" t="s">
        <v>124</v>
      </c>
      <c r="C49" s="131" t="s">
        <v>125</v>
      </c>
      <c r="D49" s="132" t="s">
        <v>90</v>
      </c>
      <c r="E49" s="132">
        <v>1</v>
      </c>
      <c r="F49" s="133">
        <v>0</v>
      </c>
      <c r="G49" s="110">
        <f>+E49*F49</f>
        <v>0</v>
      </c>
      <c r="H49" s="81"/>
    </row>
    <row r="50" spans="1:8" ht="15.75" thickBot="1" x14ac:dyDescent="0.3">
      <c r="A50" s="215"/>
      <c r="B50" s="83" t="s">
        <v>126</v>
      </c>
      <c r="C50" s="134" t="s">
        <v>127</v>
      </c>
      <c r="D50" s="135"/>
      <c r="E50" s="135"/>
      <c r="F50" s="136"/>
      <c r="G50" s="136"/>
      <c r="H50" s="161">
        <f>SUM(G52:G97)</f>
        <v>0</v>
      </c>
    </row>
    <row r="51" spans="1:8" x14ac:dyDescent="0.25">
      <c r="A51" s="215"/>
      <c r="B51" s="79" t="s">
        <v>128</v>
      </c>
      <c r="C51" s="129" t="s">
        <v>81</v>
      </c>
      <c r="D51" s="109"/>
      <c r="E51" s="109"/>
      <c r="F51" s="110"/>
      <c r="G51" s="110"/>
      <c r="H51" s="81"/>
    </row>
    <row r="52" spans="1:8" x14ac:dyDescent="0.25">
      <c r="A52" s="215"/>
      <c r="B52" s="79" t="s">
        <v>129</v>
      </c>
      <c r="C52" s="113" t="s">
        <v>82</v>
      </c>
      <c r="D52" s="109" t="s">
        <v>83</v>
      </c>
      <c r="E52" s="109">
        <v>3.5</v>
      </c>
      <c r="F52" s="110">
        <v>0</v>
      </c>
      <c r="G52" s="110">
        <f>+E52*F52</f>
        <v>0</v>
      </c>
      <c r="H52" s="81"/>
    </row>
    <row r="53" spans="1:8" x14ac:dyDescent="0.25">
      <c r="A53" s="215"/>
      <c r="B53" s="79" t="s">
        <v>130</v>
      </c>
      <c r="C53" s="120" t="s">
        <v>131</v>
      </c>
      <c r="D53" s="121" t="s">
        <v>83</v>
      </c>
      <c r="E53" s="121">
        <f>4.85*2.5-(0.8*2.15)</f>
        <v>10.404999999999999</v>
      </c>
      <c r="F53" s="123">
        <v>0</v>
      </c>
      <c r="G53" s="123">
        <f>+E53*F53</f>
        <v>0</v>
      </c>
      <c r="H53" s="81"/>
    </row>
    <row r="54" spans="1:8" ht="30" x14ac:dyDescent="0.25">
      <c r="A54" s="215"/>
      <c r="B54" s="79" t="s">
        <v>132</v>
      </c>
      <c r="C54" s="113" t="s">
        <v>133</v>
      </c>
      <c r="D54" s="109" t="s">
        <v>88</v>
      </c>
      <c r="E54" s="109">
        <v>1</v>
      </c>
      <c r="F54" s="110">
        <v>0</v>
      </c>
      <c r="G54" s="110">
        <f>+E54*F54</f>
        <v>0</v>
      </c>
      <c r="H54" s="81"/>
    </row>
    <row r="55" spans="1:8" ht="30" x14ac:dyDescent="0.25">
      <c r="A55" s="215"/>
      <c r="B55" s="79" t="s">
        <v>134</v>
      </c>
      <c r="C55" s="113" t="s">
        <v>135</v>
      </c>
      <c r="D55" s="109" t="s">
        <v>88</v>
      </c>
      <c r="E55" s="109">
        <v>1</v>
      </c>
      <c r="F55" s="110">
        <v>0</v>
      </c>
      <c r="G55" s="110">
        <f>+E55*F55</f>
        <v>0</v>
      </c>
      <c r="H55" s="81"/>
    </row>
    <row r="56" spans="1:8" x14ac:dyDescent="0.25">
      <c r="A56" s="215"/>
      <c r="B56" s="107" t="s">
        <v>294</v>
      </c>
      <c r="C56" s="113" t="s">
        <v>295</v>
      </c>
      <c r="D56" s="109" t="s">
        <v>83</v>
      </c>
      <c r="E56" s="109">
        <v>8</v>
      </c>
      <c r="F56" s="110">
        <v>0</v>
      </c>
      <c r="G56" s="110">
        <f>(E56*F56)</f>
        <v>0</v>
      </c>
      <c r="H56" s="124"/>
    </row>
    <row r="57" spans="1:8" x14ac:dyDescent="0.25">
      <c r="A57" s="215"/>
      <c r="B57" s="79" t="s">
        <v>136</v>
      </c>
      <c r="C57" s="129" t="s">
        <v>137</v>
      </c>
      <c r="D57" s="109"/>
      <c r="E57" s="109"/>
      <c r="F57" s="110"/>
      <c r="G57" s="110"/>
      <c r="H57" s="81"/>
    </row>
    <row r="58" spans="1:8" x14ac:dyDescent="0.25">
      <c r="A58" s="215"/>
      <c r="B58" s="79" t="s">
        <v>138</v>
      </c>
      <c r="C58" s="113" t="s">
        <v>139</v>
      </c>
      <c r="D58" s="109" t="s">
        <v>83</v>
      </c>
      <c r="E58" s="109">
        <f>+E52</f>
        <v>3.5</v>
      </c>
      <c r="F58" s="110">
        <v>0</v>
      </c>
      <c r="G58" s="110">
        <f t="shared" ref="G58:G64" si="2">+E58*F58</f>
        <v>0</v>
      </c>
      <c r="H58" s="81"/>
    </row>
    <row r="59" spans="1:8" x14ac:dyDescent="0.25">
      <c r="A59" s="215"/>
      <c r="B59" s="79" t="s">
        <v>140</v>
      </c>
      <c r="C59" s="113" t="s">
        <v>141</v>
      </c>
      <c r="D59" s="109" t="s">
        <v>83</v>
      </c>
      <c r="E59" s="109">
        <f>+E58+1</f>
        <v>4.5</v>
      </c>
      <c r="F59" s="110">
        <v>0</v>
      </c>
      <c r="G59" s="110">
        <f t="shared" si="2"/>
        <v>0</v>
      </c>
      <c r="H59" s="81"/>
    </row>
    <row r="60" spans="1:8" x14ac:dyDescent="0.25">
      <c r="A60" s="215"/>
      <c r="B60" s="79" t="s">
        <v>138</v>
      </c>
      <c r="C60" s="113" t="s">
        <v>96</v>
      </c>
      <c r="D60" s="109" t="s">
        <v>83</v>
      </c>
      <c r="E60" s="109">
        <v>3.5</v>
      </c>
      <c r="F60" s="110">
        <v>0</v>
      </c>
      <c r="G60" s="110">
        <f t="shared" si="2"/>
        <v>0</v>
      </c>
      <c r="H60" s="81"/>
    </row>
    <row r="61" spans="1:8" ht="30" x14ac:dyDescent="0.25">
      <c r="A61" s="215"/>
      <c r="B61" s="79" t="s">
        <v>142</v>
      </c>
      <c r="C61" s="113" t="s">
        <v>143</v>
      </c>
      <c r="D61" s="109" t="s">
        <v>83</v>
      </c>
      <c r="E61" s="109">
        <f>+E53</f>
        <v>10.404999999999999</v>
      </c>
      <c r="F61" s="110">
        <v>0</v>
      </c>
      <c r="G61" s="110">
        <f t="shared" si="2"/>
        <v>0</v>
      </c>
      <c r="H61" s="81"/>
    </row>
    <row r="62" spans="1:8" ht="24.6" customHeight="1" x14ac:dyDescent="0.25">
      <c r="A62" s="215"/>
      <c r="B62" s="79" t="s">
        <v>298</v>
      </c>
      <c r="C62" s="113" t="str">
        <f>+C31</f>
        <v>Provisión y colocación de piso porcelanato rectificado 60x60</v>
      </c>
      <c r="D62" s="109" t="s">
        <v>83</v>
      </c>
      <c r="E62" s="109">
        <f>+E58</f>
        <v>3.5</v>
      </c>
      <c r="F62" s="110">
        <v>0</v>
      </c>
      <c r="G62" s="110">
        <f t="shared" si="2"/>
        <v>0</v>
      </c>
      <c r="H62" s="81"/>
    </row>
    <row r="63" spans="1:8" ht="30" x14ac:dyDescent="0.25">
      <c r="A63" s="215"/>
      <c r="B63" s="79" t="s">
        <v>299</v>
      </c>
      <c r="C63" s="113" t="s">
        <v>144</v>
      </c>
      <c r="D63" s="109" t="s">
        <v>83</v>
      </c>
      <c r="E63" s="109">
        <f>+E61</f>
        <v>10.404999999999999</v>
      </c>
      <c r="F63" s="110">
        <v>0</v>
      </c>
      <c r="G63" s="110">
        <f t="shared" si="2"/>
        <v>0</v>
      </c>
      <c r="H63" s="81"/>
    </row>
    <row r="64" spans="1:8" x14ac:dyDescent="0.25">
      <c r="A64" s="215"/>
      <c r="B64" s="79" t="s">
        <v>300</v>
      </c>
      <c r="C64" s="113" t="s">
        <v>145</v>
      </c>
      <c r="D64" s="109" t="s">
        <v>85</v>
      </c>
      <c r="E64" s="109">
        <v>2.5</v>
      </c>
      <c r="F64" s="110">
        <v>0</v>
      </c>
      <c r="G64" s="110">
        <f t="shared" si="2"/>
        <v>0</v>
      </c>
      <c r="H64" s="124"/>
    </row>
    <row r="65" spans="1:8" x14ac:dyDescent="0.25">
      <c r="A65" s="215"/>
      <c r="B65" s="79" t="s">
        <v>297</v>
      </c>
      <c r="C65" s="126" t="s">
        <v>296</v>
      </c>
      <c r="D65" s="109"/>
      <c r="E65" s="109"/>
      <c r="F65" s="110"/>
      <c r="G65" s="110"/>
      <c r="H65" s="124"/>
    </row>
    <row r="66" spans="1:8" ht="30" x14ac:dyDescent="0.25">
      <c r="A66" s="215"/>
      <c r="B66" s="107" t="s">
        <v>146</v>
      </c>
      <c r="C66" s="108" t="s">
        <v>301</v>
      </c>
      <c r="D66" s="109" t="s">
        <v>83</v>
      </c>
      <c r="E66" s="109">
        <v>4</v>
      </c>
      <c r="F66" s="110">
        <v>0</v>
      </c>
      <c r="G66" s="110">
        <f>(E66*F66)</f>
        <v>0</v>
      </c>
      <c r="H66" s="124"/>
    </row>
    <row r="67" spans="1:8" x14ac:dyDescent="0.25">
      <c r="A67" s="215"/>
      <c r="B67" s="107" t="s">
        <v>149</v>
      </c>
      <c r="C67" s="126" t="s">
        <v>332</v>
      </c>
      <c r="D67" s="109"/>
      <c r="E67" s="109"/>
      <c r="F67" s="110"/>
      <c r="G67" s="110"/>
      <c r="H67" s="124"/>
    </row>
    <row r="68" spans="1:8" x14ac:dyDescent="0.25">
      <c r="A68" s="215"/>
      <c r="B68" s="107" t="s">
        <v>346</v>
      </c>
      <c r="C68" s="108" t="s">
        <v>334</v>
      </c>
      <c r="D68" s="109" t="s">
        <v>83</v>
      </c>
      <c r="E68" s="109">
        <v>4</v>
      </c>
      <c r="F68" s="110">
        <v>0</v>
      </c>
      <c r="G68" s="110">
        <f>(F68*E68)</f>
        <v>0</v>
      </c>
      <c r="H68" s="124"/>
    </row>
    <row r="69" spans="1:8" x14ac:dyDescent="0.25">
      <c r="A69" s="215"/>
      <c r="B69" s="107" t="s">
        <v>347</v>
      </c>
      <c r="C69" s="108" t="s">
        <v>335</v>
      </c>
      <c r="D69" s="109" t="s">
        <v>83</v>
      </c>
      <c r="E69" s="109">
        <v>4</v>
      </c>
      <c r="F69" s="110">
        <v>0</v>
      </c>
      <c r="G69" s="110">
        <f>(E69*F69)</f>
        <v>0</v>
      </c>
      <c r="H69" s="124"/>
    </row>
    <row r="70" spans="1:8" x14ac:dyDescent="0.25">
      <c r="A70" s="215"/>
      <c r="B70" s="107" t="s">
        <v>348</v>
      </c>
      <c r="C70" s="108" t="s">
        <v>336</v>
      </c>
      <c r="D70" s="109" t="s">
        <v>83</v>
      </c>
      <c r="E70" s="109">
        <v>15</v>
      </c>
      <c r="F70" s="110">
        <v>0</v>
      </c>
      <c r="G70" s="110">
        <f>(E70*F70)</f>
        <v>0</v>
      </c>
      <c r="H70" s="124"/>
    </row>
    <row r="71" spans="1:8" x14ac:dyDescent="0.25">
      <c r="A71" s="215"/>
      <c r="B71" s="107" t="s">
        <v>297</v>
      </c>
      <c r="C71" s="126" t="s">
        <v>333</v>
      </c>
      <c r="D71" s="109"/>
      <c r="E71" s="109"/>
      <c r="F71" s="110"/>
      <c r="G71" s="110"/>
      <c r="H71" s="124"/>
    </row>
    <row r="72" spans="1:8" x14ac:dyDescent="0.25">
      <c r="A72" s="215"/>
      <c r="B72" s="107" t="s">
        <v>146</v>
      </c>
      <c r="C72" s="108" t="s">
        <v>337</v>
      </c>
      <c r="D72" s="109" t="s">
        <v>83</v>
      </c>
      <c r="E72" s="109">
        <v>15</v>
      </c>
      <c r="F72" s="110">
        <v>0</v>
      </c>
      <c r="G72" s="110">
        <f>(E72*F72)</f>
        <v>0</v>
      </c>
      <c r="H72" s="124"/>
    </row>
    <row r="73" spans="1:8" x14ac:dyDescent="0.25">
      <c r="A73" s="215"/>
      <c r="B73" s="79" t="s">
        <v>146</v>
      </c>
      <c r="C73" s="129" t="s">
        <v>101</v>
      </c>
      <c r="D73" s="109"/>
      <c r="E73" s="109"/>
      <c r="F73" s="110"/>
      <c r="G73" s="110"/>
      <c r="H73" s="124"/>
    </row>
    <row r="74" spans="1:8" ht="30" x14ac:dyDescent="0.25">
      <c r="A74" s="215"/>
      <c r="B74" s="79" t="s">
        <v>147</v>
      </c>
      <c r="C74" s="113" t="s">
        <v>148</v>
      </c>
      <c r="D74" s="109" t="s">
        <v>83</v>
      </c>
      <c r="E74" s="109">
        <v>3.2</v>
      </c>
      <c r="F74" s="110">
        <v>0</v>
      </c>
      <c r="G74" s="110">
        <f>+E74*F74</f>
        <v>0</v>
      </c>
      <c r="H74" s="124"/>
    </row>
    <row r="75" spans="1:8" x14ac:dyDescent="0.25">
      <c r="A75" s="215"/>
      <c r="B75" s="79" t="s">
        <v>149</v>
      </c>
      <c r="C75" s="129" t="s">
        <v>115</v>
      </c>
      <c r="D75" s="109"/>
      <c r="E75" s="109"/>
      <c r="F75" s="110"/>
      <c r="G75" s="110"/>
      <c r="H75" s="124"/>
    </row>
    <row r="76" spans="1:8" ht="75" x14ac:dyDescent="0.25">
      <c r="A76" s="215"/>
      <c r="B76" s="79" t="s">
        <v>150</v>
      </c>
      <c r="C76" s="113" t="s">
        <v>151</v>
      </c>
      <c r="D76" s="109" t="s">
        <v>88</v>
      </c>
      <c r="E76" s="109">
        <v>1</v>
      </c>
      <c r="F76" s="110">
        <v>0</v>
      </c>
      <c r="G76" s="110">
        <f t="shared" ref="G76:G97" si="3">+E76*F76</f>
        <v>0</v>
      </c>
      <c r="H76" s="124"/>
    </row>
    <row r="77" spans="1:8" ht="30" x14ac:dyDescent="0.25">
      <c r="A77" s="215"/>
      <c r="B77" s="79" t="s">
        <v>152</v>
      </c>
      <c r="C77" s="113" t="s">
        <v>153</v>
      </c>
      <c r="D77" s="109" t="s">
        <v>88</v>
      </c>
      <c r="E77" s="109">
        <v>1</v>
      </c>
      <c r="F77" s="110">
        <v>0</v>
      </c>
      <c r="G77" s="110">
        <f>+E77*F77</f>
        <v>0</v>
      </c>
      <c r="H77" s="124"/>
    </row>
    <row r="78" spans="1:8" ht="30" x14ac:dyDescent="0.25">
      <c r="A78" s="215"/>
      <c r="B78" s="79" t="s">
        <v>154</v>
      </c>
      <c r="C78" s="113" t="s">
        <v>155</v>
      </c>
      <c r="D78" s="109" t="s">
        <v>88</v>
      </c>
      <c r="E78" s="109">
        <v>1</v>
      </c>
      <c r="F78" s="110">
        <v>0</v>
      </c>
      <c r="G78" s="110">
        <f t="shared" si="3"/>
        <v>0</v>
      </c>
      <c r="H78" s="124"/>
    </row>
    <row r="79" spans="1:8" ht="60" x14ac:dyDescent="0.25">
      <c r="A79" s="215"/>
      <c r="B79" s="79" t="s">
        <v>156</v>
      </c>
      <c r="C79" s="113" t="s">
        <v>157</v>
      </c>
      <c r="D79" s="109" t="s">
        <v>88</v>
      </c>
      <c r="E79" s="109">
        <v>1</v>
      </c>
      <c r="F79" s="110">
        <v>0</v>
      </c>
      <c r="G79" s="110">
        <f t="shared" si="3"/>
        <v>0</v>
      </c>
      <c r="H79" s="124"/>
    </row>
    <row r="80" spans="1:8" ht="45" x14ac:dyDescent="0.25">
      <c r="A80" s="215"/>
      <c r="B80" s="79" t="s">
        <v>158</v>
      </c>
      <c r="C80" s="113" t="s">
        <v>339</v>
      </c>
      <c r="D80" s="109" t="s">
        <v>90</v>
      </c>
      <c r="E80" s="109">
        <v>1</v>
      </c>
      <c r="F80" s="110">
        <v>0</v>
      </c>
      <c r="G80" s="110">
        <f t="shared" si="3"/>
        <v>0</v>
      </c>
      <c r="H80" s="124"/>
    </row>
    <row r="81" spans="1:8" ht="30" x14ac:dyDescent="0.25">
      <c r="A81" s="215"/>
      <c r="B81" s="79" t="s">
        <v>159</v>
      </c>
      <c r="C81" s="113" t="s">
        <v>344</v>
      </c>
      <c r="D81" s="109" t="s">
        <v>90</v>
      </c>
      <c r="E81" s="109">
        <v>1</v>
      </c>
      <c r="F81" s="110">
        <v>0</v>
      </c>
      <c r="G81" s="110">
        <f t="shared" si="3"/>
        <v>0</v>
      </c>
      <c r="H81" s="124"/>
    </row>
    <row r="82" spans="1:8" x14ac:dyDescent="0.25">
      <c r="A82" s="215"/>
      <c r="B82" s="79" t="s">
        <v>160</v>
      </c>
      <c r="C82" s="113" t="s">
        <v>345</v>
      </c>
      <c r="D82" s="109" t="s">
        <v>90</v>
      </c>
      <c r="E82" s="109">
        <v>1</v>
      </c>
      <c r="F82" s="110">
        <v>0</v>
      </c>
      <c r="G82" s="110">
        <f t="shared" si="3"/>
        <v>0</v>
      </c>
      <c r="H82" s="124"/>
    </row>
    <row r="83" spans="1:8" ht="45" x14ac:dyDescent="0.25">
      <c r="A83" s="215"/>
      <c r="B83" s="79" t="s">
        <v>162</v>
      </c>
      <c r="C83" s="111" t="s">
        <v>341</v>
      </c>
      <c r="D83" s="109" t="s">
        <v>90</v>
      </c>
      <c r="E83" s="109">
        <v>1</v>
      </c>
      <c r="F83" s="110">
        <v>0</v>
      </c>
      <c r="G83" s="110">
        <f t="shared" si="3"/>
        <v>0</v>
      </c>
      <c r="H83" s="82"/>
    </row>
    <row r="84" spans="1:8" ht="30" x14ac:dyDescent="0.25">
      <c r="A84" s="215"/>
      <c r="B84" s="79" t="s">
        <v>163</v>
      </c>
      <c r="C84" s="114" t="s">
        <v>161</v>
      </c>
      <c r="D84" s="109" t="s">
        <v>90</v>
      </c>
      <c r="E84" s="109">
        <v>1</v>
      </c>
      <c r="F84" s="110">
        <v>0</v>
      </c>
      <c r="G84" s="110">
        <f t="shared" si="3"/>
        <v>0</v>
      </c>
      <c r="H84" s="82"/>
    </row>
    <row r="85" spans="1:8" ht="60" x14ac:dyDescent="0.25">
      <c r="A85" s="215"/>
      <c r="B85" s="79" t="s">
        <v>164</v>
      </c>
      <c r="C85" s="111" t="s">
        <v>343</v>
      </c>
      <c r="D85" s="115" t="s">
        <v>90</v>
      </c>
      <c r="E85" s="115">
        <v>1</v>
      </c>
      <c r="F85" s="116">
        <v>0</v>
      </c>
      <c r="G85" s="116">
        <f t="shared" si="3"/>
        <v>0</v>
      </c>
      <c r="H85" s="82"/>
    </row>
    <row r="86" spans="1:8" x14ac:dyDescent="0.25">
      <c r="A86" s="215"/>
      <c r="B86" s="79" t="s">
        <v>166</v>
      </c>
      <c r="C86" s="113" t="s">
        <v>342</v>
      </c>
      <c r="D86" s="109" t="s">
        <v>90</v>
      </c>
      <c r="E86" s="109">
        <v>1</v>
      </c>
      <c r="F86" s="110">
        <v>0</v>
      </c>
      <c r="G86" s="110">
        <f t="shared" si="3"/>
        <v>0</v>
      </c>
      <c r="H86" s="81"/>
    </row>
    <row r="87" spans="1:8" ht="30" x14ac:dyDescent="0.25">
      <c r="A87" s="215"/>
      <c r="B87" s="79" t="s">
        <v>168</v>
      </c>
      <c r="C87" s="113" t="s">
        <v>165</v>
      </c>
      <c r="D87" s="109" t="s">
        <v>90</v>
      </c>
      <c r="E87" s="109">
        <v>1</v>
      </c>
      <c r="F87" s="110">
        <v>0</v>
      </c>
      <c r="G87" s="110">
        <f t="shared" si="3"/>
        <v>0</v>
      </c>
      <c r="H87" s="124"/>
    </row>
    <row r="88" spans="1:8" ht="30" x14ac:dyDescent="0.25">
      <c r="A88" s="215"/>
      <c r="B88" s="79" t="s">
        <v>170</v>
      </c>
      <c r="C88" s="113" t="s">
        <v>167</v>
      </c>
      <c r="D88" s="109" t="s">
        <v>90</v>
      </c>
      <c r="E88" s="109">
        <v>1</v>
      </c>
      <c r="F88" s="110">
        <v>0</v>
      </c>
      <c r="G88" s="110">
        <f t="shared" si="3"/>
        <v>0</v>
      </c>
      <c r="H88" s="81"/>
    </row>
    <row r="89" spans="1:8" x14ac:dyDescent="0.25">
      <c r="A89" s="215"/>
      <c r="B89" s="79" t="s">
        <v>172</v>
      </c>
      <c r="C89" s="113" t="s">
        <v>169</v>
      </c>
      <c r="D89" s="109" t="s">
        <v>90</v>
      </c>
      <c r="E89" s="109">
        <v>1</v>
      </c>
      <c r="F89" s="110">
        <v>0</v>
      </c>
      <c r="G89" s="110">
        <f t="shared" si="3"/>
        <v>0</v>
      </c>
      <c r="H89" s="81"/>
    </row>
    <row r="90" spans="1:8" x14ac:dyDescent="0.25">
      <c r="A90" s="215"/>
      <c r="B90" s="79" t="s">
        <v>174</v>
      </c>
      <c r="C90" s="113" t="s">
        <v>171</v>
      </c>
      <c r="D90" s="109" t="s">
        <v>90</v>
      </c>
      <c r="E90" s="109">
        <v>2</v>
      </c>
      <c r="F90" s="110">
        <v>0</v>
      </c>
      <c r="G90" s="110">
        <f t="shared" si="3"/>
        <v>0</v>
      </c>
      <c r="H90" s="81"/>
    </row>
    <row r="91" spans="1:8" ht="30" x14ac:dyDescent="0.25">
      <c r="A91" s="215"/>
      <c r="B91" s="79" t="s">
        <v>177</v>
      </c>
      <c r="C91" s="113" t="s">
        <v>173</v>
      </c>
      <c r="D91" s="109" t="s">
        <v>90</v>
      </c>
      <c r="E91" s="109">
        <v>1</v>
      </c>
      <c r="F91" s="110">
        <v>0</v>
      </c>
      <c r="G91" s="110">
        <f t="shared" si="3"/>
        <v>0</v>
      </c>
      <c r="H91" s="81"/>
    </row>
    <row r="92" spans="1:8" x14ac:dyDescent="0.25">
      <c r="A92" s="215"/>
      <c r="B92" s="79" t="s">
        <v>179</v>
      </c>
      <c r="C92" s="113" t="s">
        <v>175</v>
      </c>
      <c r="D92" s="109" t="s">
        <v>90</v>
      </c>
      <c r="E92" s="109">
        <v>3</v>
      </c>
      <c r="F92" s="110">
        <v>0</v>
      </c>
      <c r="G92" s="110">
        <f t="shared" si="3"/>
        <v>0</v>
      </c>
      <c r="H92" s="81"/>
    </row>
    <row r="93" spans="1:8" x14ac:dyDescent="0.25">
      <c r="A93" s="215"/>
      <c r="B93" s="79" t="s">
        <v>292</v>
      </c>
      <c r="C93" s="113" t="s">
        <v>176</v>
      </c>
      <c r="D93" s="109" t="s">
        <v>90</v>
      </c>
      <c r="E93" s="109">
        <v>1</v>
      </c>
      <c r="F93" s="110">
        <v>0</v>
      </c>
      <c r="G93" s="110">
        <f t="shared" si="3"/>
        <v>0</v>
      </c>
      <c r="H93" s="81"/>
    </row>
    <row r="94" spans="1:8" x14ac:dyDescent="0.25">
      <c r="A94" s="215"/>
      <c r="B94" s="79" t="s">
        <v>313</v>
      </c>
      <c r="C94" s="113" t="s">
        <v>178</v>
      </c>
      <c r="D94" s="109" t="s">
        <v>90</v>
      </c>
      <c r="E94" s="109">
        <v>1</v>
      </c>
      <c r="F94" s="110">
        <v>0</v>
      </c>
      <c r="G94" s="110">
        <f t="shared" si="3"/>
        <v>0</v>
      </c>
      <c r="H94" s="81"/>
    </row>
    <row r="95" spans="1:8" ht="30" x14ac:dyDescent="0.25">
      <c r="A95" s="215"/>
      <c r="B95" s="79" t="s">
        <v>314</v>
      </c>
      <c r="C95" s="113" t="s">
        <v>180</v>
      </c>
      <c r="D95" s="109"/>
      <c r="E95" s="109"/>
      <c r="F95" s="110">
        <v>0</v>
      </c>
      <c r="G95" s="110">
        <f t="shared" si="3"/>
        <v>0</v>
      </c>
      <c r="H95" s="81"/>
    </row>
    <row r="96" spans="1:8" ht="30" x14ac:dyDescent="0.25">
      <c r="A96" s="215"/>
      <c r="B96" s="79" t="s">
        <v>315</v>
      </c>
      <c r="C96" s="113" t="s">
        <v>316</v>
      </c>
      <c r="D96" s="109" t="s">
        <v>90</v>
      </c>
      <c r="E96" s="109">
        <v>1</v>
      </c>
      <c r="F96" s="110">
        <v>0</v>
      </c>
      <c r="G96" s="110">
        <f t="shared" si="3"/>
        <v>0</v>
      </c>
      <c r="H96" s="81"/>
    </row>
    <row r="97" spans="1:8" ht="30.75" thickBot="1" x14ac:dyDescent="0.3">
      <c r="A97" s="215"/>
      <c r="B97" s="79" t="s">
        <v>340</v>
      </c>
      <c r="C97" s="113" t="s">
        <v>293</v>
      </c>
      <c r="D97" s="109" t="s">
        <v>90</v>
      </c>
      <c r="E97" s="109">
        <v>1</v>
      </c>
      <c r="F97" s="110">
        <v>0</v>
      </c>
      <c r="G97" s="110">
        <f t="shared" si="3"/>
        <v>0</v>
      </c>
      <c r="H97" s="124"/>
    </row>
    <row r="98" spans="1:8" ht="15.75" thickBot="1" x14ac:dyDescent="0.3">
      <c r="A98" s="216"/>
      <c r="B98" s="68" t="s">
        <v>9</v>
      </c>
      <c r="C98" s="137" t="s">
        <v>181</v>
      </c>
      <c r="D98" s="138"/>
      <c r="E98" s="138"/>
      <c r="F98" s="139"/>
      <c r="G98" s="140"/>
      <c r="H98" s="78">
        <f>SUM(G100:G119)</f>
        <v>0</v>
      </c>
    </row>
    <row r="99" spans="1:8" x14ac:dyDescent="0.25">
      <c r="A99" s="216"/>
      <c r="B99" s="85" t="s">
        <v>182</v>
      </c>
      <c r="C99" s="141" t="s">
        <v>183</v>
      </c>
      <c r="D99" s="142"/>
      <c r="E99" s="142"/>
      <c r="F99" s="143"/>
      <c r="G99" s="144"/>
      <c r="H99" s="81"/>
    </row>
    <row r="100" spans="1:8" ht="60" x14ac:dyDescent="0.25">
      <c r="A100" s="216"/>
      <c r="B100" s="79" t="s">
        <v>184</v>
      </c>
      <c r="C100" s="113" t="s">
        <v>185</v>
      </c>
      <c r="D100" s="109" t="s">
        <v>90</v>
      </c>
      <c r="E100" s="109">
        <v>1</v>
      </c>
      <c r="F100" s="110">
        <v>0</v>
      </c>
      <c r="G100" s="110">
        <f t="shared" ref="G100:G115" si="4">+E100*F100</f>
        <v>0</v>
      </c>
      <c r="H100" s="81"/>
    </row>
    <row r="101" spans="1:8" ht="30" x14ac:dyDescent="0.25">
      <c r="A101" s="216"/>
      <c r="B101" s="79" t="s">
        <v>186</v>
      </c>
      <c r="C101" s="113" t="s">
        <v>187</v>
      </c>
      <c r="D101" s="109" t="s">
        <v>90</v>
      </c>
      <c r="E101" s="109">
        <v>2</v>
      </c>
      <c r="F101" s="110">
        <v>0</v>
      </c>
      <c r="G101" s="110">
        <f t="shared" si="4"/>
        <v>0</v>
      </c>
      <c r="H101" s="81"/>
    </row>
    <row r="102" spans="1:8" ht="30" x14ac:dyDescent="0.25">
      <c r="A102" s="216"/>
      <c r="B102" s="79" t="s">
        <v>188</v>
      </c>
      <c r="C102" s="113" t="s">
        <v>189</v>
      </c>
      <c r="D102" s="109" t="s">
        <v>90</v>
      </c>
      <c r="E102" s="109">
        <v>2</v>
      </c>
      <c r="F102" s="110">
        <v>0</v>
      </c>
      <c r="G102" s="110">
        <f t="shared" si="4"/>
        <v>0</v>
      </c>
      <c r="H102" s="81"/>
    </row>
    <row r="103" spans="1:8" ht="30" x14ac:dyDescent="0.25">
      <c r="A103" s="216"/>
      <c r="B103" s="79" t="s">
        <v>190</v>
      </c>
      <c r="C103" s="113" t="s">
        <v>191</v>
      </c>
      <c r="D103" s="109" t="s">
        <v>90</v>
      </c>
      <c r="E103" s="109">
        <v>1</v>
      </c>
      <c r="F103" s="110">
        <v>0</v>
      </c>
      <c r="G103" s="110">
        <f t="shared" si="4"/>
        <v>0</v>
      </c>
      <c r="H103" s="81"/>
    </row>
    <row r="104" spans="1:8" ht="30" x14ac:dyDescent="0.25">
      <c r="A104" s="216"/>
      <c r="B104" s="79" t="s">
        <v>192</v>
      </c>
      <c r="C104" s="113" t="s">
        <v>193</v>
      </c>
      <c r="D104" s="109" t="s">
        <v>90</v>
      </c>
      <c r="E104" s="109">
        <v>1</v>
      </c>
      <c r="F104" s="110">
        <v>0</v>
      </c>
      <c r="G104" s="110">
        <f t="shared" si="4"/>
        <v>0</v>
      </c>
      <c r="H104" s="81"/>
    </row>
    <row r="105" spans="1:8" x14ac:dyDescent="0.25">
      <c r="A105" s="216"/>
      <c r="B105" s="79" t="s">
        <v>194</v>
      </c>
      <c r="C105" s="113" t="s">
        <v>171</v>
      </c>
      <c r="D105" s="109" t="s">
        <v>90</v>
      </c>
      <c r="E105" s="109">
        <v>2</v>
      </c>
      <c r="F105" s="110">
        <v>0</v>
      </c>
      <c r="G105" s="110">
        <f t="shared" si="4"/>
        <v>0</v>
      </c>
      <c r="H105" s="81"/>
    </row>
    <row r="106" spans="1:8" ht="30" x14ac:dyDescent="0.25">
      <c r="A106" s="216"/>
      <c r="B106" s="79" t="s">
        <v>195</v>
      </c>
      <c r="C106" s="113" t="str">
        <f>+C88</f>
        <v>Artefacto: Rejilla de piso sifonada (diam. 150), incluye accesorios y tapa metálica</v>
      </c>
      <c r="D106" s="109" t="s">
        <v>90</v>
      </c>
      <c r="E106" s="109">
        <v>1</v>
      </c>
      <c r="F106" s="110">
        <v>0</v>
      </c>
      <c r="G106" s="110">
        <f t="shared" si="4"/>
        <v>0</v>
      </c>
      <c r="H106" s="81"/>
    </row>
    <row r="107" spans="1:8" x14ac:dyDescent="0.25">
      <c r="A107" s="216"/>
      <c r="B107" s="79" t="s">
        <v>196</v>
      </c>
      <c r="C107" s="113" t="str">
        <f>+C86</f>
        <v>Sifón cromado para lavatorio</v>
      </c>
      <c r="D107" s="109" t="s">
        <v>90</v>
      </c>
      <c r="E107" s="109">
        <v>2</v>
      </c>
      <c r="F107" s="110">
        <v>0</v>
      </c>
      <c r="G107" s="110">
        <f t="shared" si="4"/>
        <v>0</v>
      </c>
      <c r="H107" s="81"/>
    </row>
    <row r="108" spans="1:8" ht="30" x14ac:dyDescent="0.25">
      <c r="A108" s="216"/>
      <c r="B108" s="79" t="s">
        <v>197</v>
      </c>
      <c r="C108" s="113" t="s">
        <v>198</v>
      </c>
      <c r="D108" s="109" t="s">
        <v>88</v>
      </c>
      <c r="E108" s="109">
        <v>1</v>
      </c>
      <c r="F108" s="110">
        <v>0</v>
      </c>
      <c r="G108" s="110">
        <f t="shared" si="4"/>
        <v>0</v>
      </c>
      <c r="H108" s="81"/>
    </row>
    <row r="109" spans="1:8" ht="30" x14ac:dyDescent="0.25">
      <c r="A109" s="216"/>
      <c r="B109" s="79" t="s">
        <v>199</v>
      </c>
      <c r="C109" s="113" t="s">
        <v>200</v>
      </c>
      <c r="D109" s="109" t="s">
        <v>88</v>
      </c>
      <c r="E109" s="109">
        <v>1</v>
      </c>
      <c r="F109" s="110">
        <v>0</v>
      </c>
      <c r="G109" s="110">
        <f t="shared" si="4"/>
        <v>0</v>
      </c>
      <c r="H109" s="81"/>
    </row>
    <row r="110" spans="1:8" ht="30" x14ac:dyDescent="0.25">
      <c r="A110" s="216"/>
      <c r="B110" s="79" t="s">
        <v>201</v>
      </c>
      <c r="C110" s="113" t="s">
        <v>155</v>
      </c>
      <c r="D110" s="109" t="s">
        <v>88</v>
      </c>
      <c r="E110" s="109">
        <v>1</v>
      </c>
      <c r="F110" s="110">
        <v>0</v>
      </c>
      <c r="G110" s="110">
        <f t="shared" si="4"/>
        <v>0</v>
      </c>
      <c r="H110" s="81"/>
    </row>
    <row r="111" spans="1:8" ht="60" x14ac:dyDescent="0.25">
      <c r="A111" s="216"/>
      <c r="B111" s="79" t="s">
        <v>202</v>
      </c>
      <c r="C111" s="113" t="s">
        <v>203</v>
      </c>
      <c r="D111" s="109" t="s">
        <v>88</v>
      </c>
      <c r="E111" s="109">
        <v>1</v>
      </c>
      <c r="F111" s="110">
        <v>0</v>
      </c>
      <c r="G111" s="110">
        <f t="shared" si="4"/>
        <v>0</v>
      </c>
      <c r="H111" s="81"/>
    </row>
    <row r="112" spans="1:8" x14ac:dyDescent="0.25">
      <c r="A112" s="216"/>
      <c r="B112" s="79" t="s">
        <v>204</v>
      </c>
      <c r="C112" s="113" t="s">
        <v>205</v>
      </c>
      <c r="D112" s="109" t="s">
        <v>88</v>
      </c>
      <c r="E112" s="109">
        <v>1</v>
      </c>
      <c r="F112" s="110">
        <v>0</v>
      </c>
      <c r="G112" s="110">
        <f t="shared" si="4"/>
        <v>0</v>
      </c>
      <c r="H112" s="81"/>
    </row>
    <row r="113" spans="1:8" ht="60" x14ac:dyDescent="0.25">
      <c r="A113" s="216"/>
      <c r="B113" s="107" t="s">
        <v>206</v>
      </c>
      <c r="C113" s="113" t="str">
        <f>+C46</f>
        <v>Conjunto de: Dos toma Schuko, dos tomas normales con puesta a tierra  Colocar las 3 cajas en una base de melamina que sirva como marco. Incluye tapas</v>
      </c>
      <c r="D113" s="109" t="s">
        <v>90</v>
      </c>
      <c r="E113" s="109">
        <v>2</v>
      </c>
      <c r="F113" s="110">
        <v>0</v>
      </c>
      <c r="G113" s="110">
        <f>+E113*F113</f>
        <v>0</v>
      </c>
      <c r="H113" s="81"/>
    </row>
    <row r="114" spans="1:8" ht="30" x14ac:dyDescent="0.25">
      <c r="A114" s="216"/>
      <c r="B114" s="79" t="s">
        <v>207</v>
      </c>
      <c r="C114" s="113" t="s">
        <v>143</v>
      </c>
      <c r="D114" s="109" t="s">
        <v>83</v>
      </c>
      <c r="E114" s="109">
        <f>4.5*0.6</f>
        <v>2.6999999999999997</v>
      </c>
      <c r="F114" s="110">
        <v>0</v>
      </c>
      <c r="G114" s="110">
        <f t="shared" si="4"/>
        <v>0</v>
      </c>
      <c r="H114" s="81"/>
    </row>
    <row r="115" spans="1:8" ht="30" x14ac:dyDescent="0.25">
      <c r="A115" s="216"/>
      <c r="B115" s="79" t="s">
        <v>208</v>
      </c>
      <c r="C115" s="113" t="str">
        <f>+C63</f>
        <v>Revestido con porcelanato (medida sugerida 30 x 60)</v>
      </c>
      <c r="D115" s="109" t="s">
        <v>83</v>
      </c>
      <c r="E115" s="109">
        <f>+E114</f>
        <v>2.6999999999999997</v>
      </c>
      <c r="F115" s="110">
        <v>0</v>
      </c>
      <c r="G115" s="110">
        <f t="shared" si="4"/>
        <v>0</v>
      </c>
      <c r="H115" s="81"/>
    </row>
    <row r="116" spans="1:8" x14ac:dyDescent="0.25">
      <c r="A116" s="216"/>
      <c r="B116" s="86" t="s">
        <v>209</v>
      </c>
      <c r="C116" s="145" t="s">
        <v>210</v>
      </c>
      <c r="D116" s="146"/>
      <c r="E116" s="146"/>
      <c r="F116" s="147"/>
      <c r="G116" s="148"/>
      <c r="H116" s="81"/>
    </row>
    <row r="117" spans="1:8" ht="30" x14ac:dyDescent="0.25">
      <c r="A117" s="216"/>
      <c r="B117" s="79" t="s">
        <v>211</v>
      </c>
      <c r="C117" s="111" t="s">
        <v>311</v>
      </c>
      <c r="D117" s="109" t="s">
        <v>90</v>
      </c>
      <c r="E117" s="109">
        <v>1</v>
      </c>
      <c r="F117" s="110">
        <v>0</v>
      </c>
      <c r="G117" s="110">
        <f>+E117*F117</f>
        <v>0</v>
      </c>
      <c r="H117" s="82"/>
    </row>
    <row r="118" spans="1:8" ht="30" x14ac:dyDescent="0.25">
      <c r="A118" s="216"/>
      <c r="B118" s="79" t="s">
        <v>212</v>
      </c>
      <c r="C118" s="113" t="s">
        <v>213</v>
      </c>
      <c r="D118" s="109" t="s">
        <v>90</v>
      </c>
      <c r="E118" s="109">
        <v>2</v>
      </c>
      <c r="F118" s="110">
        <v>0</v>
      </c>
      <c r="G118" s="110">
        <f>+E118*F118</f>
        <v>0</v>
      </c>
      <c r="H118" s="81"/>
    </row>
    <row r="119" spans="1:8" ht="30.75" thickBot="1" x14ac:dyDescent="0.3">
      <c r="A119" s="216"/>
      <c r="B119" s="79" t="s">
        <v>214</v>
      </c>
      <c r="C119" s="113" t="s">
        <v>215</v>
      </c>
      <c r="D119" s="109" t="s">
        <v>90</v>
      </c>
      <c r="E119" s="109">
        <v>2</v>
      </c>
      <c r="F119" s="110">
        <v>0</v>
      </c>
      <c r="G119" s="110">
        <f>+E119*F119</f>
        <v>0</v>
      </c>
      <c r="H119" s="81"/>
    </row>
    <row r="120" spans="1:8" ht="25.5" customHeight="1" thickBot="1" x14ac:dyDescent="0.3">
      <c r="A120" s="217"/>
      <c r="B120" s="68" t="s">
        <v>216</v>
      </c>
      <c r="C120" s="137" t="s">
        <v>217</v>
      </c>
      <c r="D120" s="138"/>
      <c r="E120" s="138"/>
      <c r="F120" s="139"/>
      <c r="G120" s="140"/>
      <c r="H120" s="78">
        <f>SUM(G122:G153)</f>
        <v>0</v>
      </c>
    </row>
    <row r="121" spans="1:8" x14ac:dyDescent="0.25">
      <c r="A121" s="217"/>
      <c r="B121" s="86" t="s">
        <v>218</v>
      </c>
      <c r="C121" s="145" t="s">
        <v>219</v>
      </c>
      <c r="D121" s="146"/>
      <c r="E121" s="146"/>
      <c r="F121" s="147"/>
      <c r="G121" s="148"/>
      <c r="H121" s="81"/>
    </row>
    <row r="122" spans="1:8" x14ac:dyDescent="0.25">
      <c r="A122" s="217"/>
      <c r="B122" s="79" t="s">
        <v>220</v>
      </c>
      <c r="C122" s="113" t="s">
        <v>82</v>
      </c>
      <c r="D122" s="109" t="s">
        <v>83</v>
      </c>
      <c r="E122" s="149">
        <v>260</v>
      </c>
      <c r="F122" s="110">
        <v>0</v>
      </c>
      <c r="G122" s="110">
        <f t="shared" ref="G122:G130" si="5">+E122*F122</f>
        <v>0</v>
      </c>
      <c r="H122" s="81"/>
    </row>
    <row r="123" spans="1:8" x14ac:dyDescent="0.25">
      <c r="A123" s="217"/>
      <c r="B123" s="79" t="s">
        <v>221</v>
      </c>
      <c r="C123" s="113" t="s">
        <v>84</v>
      </c>
      <c r="D123" s="109" t="s">
        <v>85</v>
      </c>
      <c r="E123" s="149">
        <v>37</v>
      </c>
      <c r="F123" s="110">
        <v>0</v>
      </c>
      <c r="G123" s="110">
        <f t="shared" si="5"/>
        <v>0</v>
      </c>
      <c r="H123" s="81"/>
    </row>
    <row r="124" spans="1:8" x14ac:dyDescent="0.25">
      <c r="A124" s="217"/>
      <c r="B124" s="79" t="s">
        <v>222</v>
      </c>
      <c r="C124" s="113" t="s">
        <v>86</v>
      </c>
      <c r="D124" s="109" t="s">
        <v>85</v>
      </c>
      <c r="E124" s="149">
        <f>146*0.7</f>
        <v>102.19999999999999</v>
      </c>
      <c r="F124" s="110">
        <v>0</v>
      </c>
      <c r="G124" s="110">
        <f t="shared" si="5"/>
        <v>0</v>
      </c>
      <c r="H124" s="81"/>
    </row>
    <row r="125" spans="1:8" ht="30" x14ac:dyDescent="0.25">
      <c r="A125" s="217"/>
      <c r="B125" s="79" t="s">
        <v>223</v>
      </c>
      <c r="C125" s="113" t="s">
        <v>87</v>
      </c>
      <c r="D125" s="109" t="s">
        <v>88</v>
      </c>
      <c r="E125" s="149">
        <v>1</v>
      </c>
      <c r="F125" s="110">
        <v>0</v>
      </c>
      <c r="G125" s="110">
        <f t="shared" si="5"/>
        <v>0</v>
      </c>
      <c r="H125" s="81"/>
    </row>
    <row r="126" spans="1:8" ht="30" x14ac:dyDescent="0.25">
      <c r="A126" s="217"/>
      <c r="B126" s="79" t="s">
        <v>224</v>
      </c>
      <c r="C126" s="113" t="s">
        <v>225</v>
      </c>
      <c r="D126" s="109" t="s">
        <v>90</v>
      </c>
      <c r="E126" s="149">
        <v>32</v>
      </c>
      <c r="F126" s="110">
        <v>0</v>
      </c>
      <c r="G126" s="110">
        <f t="shared" si="5"/>
        <v>0</v>
      </c>
      <c r="H126" s="81"/>
    </row>
    <row r="127" spans="1:8" ht="30" x14ac:dyDescent="0.25">
      <c r="A127" s="217"/>
      <c r="B127" s="79" t="s">
        <v>226</v>
      </c>
      <c r="C127" s="113" t="s">
        <v>227</v>
      </c>
      <c r="D127" s="109" t="s">
        <v>90</v>
      </c>
      <c r="E127" s="109">
        <v>32</v>
      </c>
      <c r="F127" s="110">
        <v>0</v>
      </c>
      <c r="G127" s="110">
        <f t="shared" si="5"/>
        <v>0</v>
      </c>
      <c r="H127" s="81"/>
    </row>
    <row r="128" spans="1:8" ht="30" x14ac:dyDescent="0.25">
      <c r="A128" s="217"/>
      <c r="B128" s="79" t="s">
        <v>228</v>
      </c>
      <c r="C128" s="113" t="s">
        <v>229</v>
      </c>
      <c r="D128" s="109" t="s">
        <v>90</v>
      </c>
      <c r="E128" s="109">
        <v>4</v>
      </c>
      <c r="F128" s="110">
        <v>0</v>
      </c>
      <c r="G128" s="110">
        <f t="shared" si="5"/>
        <v>0</v>
      </c>
      <c r="H128" s="81"/>
    </row>
    <row r="129" spans="1:8" ht="30" x14ac:dyDescent="0.25">
      <c r="A129" s="217"/>
      <c r="B129" s="79" t="s">
        <v>230</v>
      </c>
      <c r="C129" s="113" t="s">
        <v>231</v>
      </c>
      <c r="D129" s="109" t="s">
        <v>83</v>
      </c>
      <c r="E129" s="109">
        <f>+(146*C2)-(((1.2*2.1)*32)+((1.1*0.6)*32)+((1.5*2.5)*2))</f>
        <v>547.74</v>
      </c>
      <c r="F129" s="110">
        <v>0</v>
      </c>
      <c r="G129" s="110">
        <f t="shared" si="5"/>
        <v>0</v>
      </c>
      <c r="H129" s="81"/>
    </row>
    <row r="130" spans="1:8" ht="30" x14ac:dyDescent="0.25">
      <c r="A130" s="217"/>
      <c r="B130" s="79" t="s">
        <v>232</v>
      </c>
      <c r="C130" s="113" t="s">
        <v>233</v>
      </c>
      <c r="D130" s="109" t="s">
        <v>88</v>
      </c>
      <c r="E130" s="109">
        <v>1</v>
      </c>
      <c r="F130" s="110">
        <v>0</v>
      </c>
      <c r="G130" s="110">
        <f t="shared" si="5"/>
        <v>0</v>
      </c>
      <c r="H130" s="81"/>
    </row>
    <row r="131" spans="1:8" x14ac:dyDescent="0.25">
      <c r="A131" s="217"/>
      <c r="B131" s="79"/>
      <c r="C131" s="129" t="s">
        <v>95</v>
      </c>
      <c r="D131" s="109"/>
      <c r="E131" s="109"/>
      <c r="F131" s="110"/>
      <c r="G131" s="110"/>
      <c r="H131" s="81"/>
    </row>
    <row r="132" spans="1:8" x14ac:dyDescent="0.25">
      <c r="A132" s="217"/>
      <c r="B132" s="79" t="s">
        <v>234</v>
      </c>
      <c r="C132" s="113" t="s">
        <v>96</v>
      </c>
      <c r="D132" s="109" t="s">
        <v>83</v>
      </c>
      <c r="E132" s="109">
        <v>230</v>
      </c>
      <c r="F132" s="110">
        <v>0</v>
      </c>
      <c r="G132" s="110">
        <f>+E132*F132</f>
        <v>0</v>
      </c>
      <c r="H132" s="81"/>
    </row>
    <row r="133" spans="1:8" ht="30" x14ac:dyDescent="0.25">
      <c r="A133" s="217"/>
      <c r="B133" s="79" t="s">
        <v>235</v>
      </c>
      <c r="C133" s="111" t="s">
        <v>97</v>
      </c>
      <c r="D133" s="109" t="s">
        <v>83</v>
      </c>
      <c r="E133" s="109">
        <v>260</v>
      </c>
      <c r="F133" s="110">
        <v>0</v>
      </c>
      <c r="G133" s="110">
        <f>+E133*F133</f>
        <v>0</v>
      </c>
      <c r="H133" s="82"/>
    </row>
    <row r="134" spans="1:8" x14ac:dyDescent="0.25">
      <c r="A134" s="217"/>
      <c r="B134" s="79" t="s">
        <v>236</v>
      </c>
      <c r="C134" s="113" t="s">
        <v>98</v>
      </c>
      <c r="D134" s="109" t="s">
        <v>85</v>
      </c>
      <c r="E134" s="109">
        <v>230</v>
      </c>
      <c r="F134" s="110">
        <v>0</v>
      </c>
      <c r="G134" s="110">
        <f>+E134*F134</f>
        <v>0</v>
      </c>
      <c r="H134" s="81"/>
    </row>
    <row r="135" spans="1:8" x14ac:dyDescent="0.25">
      <c r="A135" s="217"/>
      <c r="B135" s="79"/>
      <c r="C135" s="80" t="s">
        <v>99</v>
      </c>
      <c r="D135" s="9"/>
      <c r="E135" s="9"/>
      <c r="F135" s="11"/>
      <c r="G135" s="11"/>
      <c r="H135" s="81"/>
    </row>
    <row r="136" spans="1:8" ht="30" x14ac:dyDescent="0.25">
      <c r="A136" s="217"/>
      <c r="B136" s="79" t="s">
        <v>237</v>
      </c>
      <c r="C136" s="113" t="s">
        <v>238</v>
      </c>
      <c r="D136" s="109" t="s">
        <v>90</v>
      </c>
      <c r="E136" s="109">
        <v>2</v>
      </c>
      <c r="F136" s="110">
        <v>0</v>
      </c>
      <c r="G136" s="110">
        <f>+E136*F136</f>
        <v>0</v>
      </c>
      <c r="H136" s="81"/>
    </row>
    <row r="137" spans="1:8" ht="30" x14ac:dyDescent="0.25">
      <c r="A137" s="217"/>
      <c r="B137" s="79" t="s">
        <v>239</v>
      </c>
      <c r="C137" s="120" t="s">
        <v>240</v>
      </c>
      <c r="D137" s="121" t="s">
        <v>90</v>
      </c>
      <c r="E137" s="122">
        <v>32</v>
      </c>
      <c r="F137" s="123">
        <v>0</v>
      </c>
      <c r="G137" s="123">
        <f>+E137*F137</f>
        <v>0</v>
      </c>
      <c r="H137" s="81"/>
    </row>
    <row r="138" spans="1:8" ht="30" x14ac:dyDescent="0.25">
      <c r="A138" s="217"/>
      <c r="B138" s="79" t="s">
        <v>241</v>
      </c>
      <c r="C138" s="117" t="s">
        <v>242</v>
      </c>
      <c r="D138" s="118" t="s">
        <v>90</v>
      </c>
      <c r="E138" s="118">
        <v>32</v>
      </c>
      <c r="F138" s="119">
        <v>0</v>
      </c>
      <c r="G138" s="119">
        <f>+E138*F138</f>
        <v>0</v>
      </c>
      <c r="H138" s="124"/>
    </row>
    <row r="139" spans="1:8" ht="30" x14ac:dyDescent="0.25">
      <c r="A139" s="217"/>
      <c r="B139" s="79" t="s">
        <v>243</v>
      </c>
      <c r="C139" s="111" t="s">
        <v>244</v>
      </c>
      <c r="D139" s="115" t="s">
        <v>90</v>
      </c>
      <c r="E139" s="115">
        <v>4</v>
      </c>
      <c r="F139" s="116">
        <v>0</v>
      </c>
      <c r="G139" s="116">
        <f>+E139*F139</f>
        <v>0</v>
      </c>
      <c r="H139" s="81"/>
    </row>
    <row r="140" spans="1:8" x14ac:dyDescent="0.25">
      <c r="A140" s="217"/>
      <c r="B140" s="79"/>
      <c r="C140" s="80" t="s">
        <v>101</v>
      </c>
      <c r="D140" s="9"/>
      <c r="E140" s="9"/>
      <c r="F140" s="11"/>
      <c r="G140" s="11"/>
      <c r="H140" s="81"/>
    </row>
    <row r="141" spans="1:8" x14ac:dyDescent="0.25">
      <c r="A141" s="217"/>
      <c r="B141" s="79" t="s">
        <v>245</v>
      </c>
      <c r="C141" s="10" t="s">
        <v>103</v>
      </c>
      <c r="D141" s="9" t="s">
        <v>83</v>
      </c>
      <c r="E141" s="9">
        <f>+E129</f>
        <v>547.74</v>
      </c>
      <c r="F141" s="11">
        <v>0</v>
      </c>
      <c r="G141" s="11">
        <f>+E141*F141</f>
        <v>0</v>
      </c>
      <c r="H141" s="81"/>
    </row>
    <row r="142" spans="1:8" x14ac:dyDescent="0.25">
      <c r="A142" s="217"/>
      <c r="B142" s="107" t="s">
        <v>246</v>
      </c>
      <c r="C142" s="113" t="s">
        <v>105</v>
      </c>
      <c r="D142" s="109" t="s">
        <v>83</v>
      </c>
      <c r="E142" s="109">
        <f>+E141</f>
        <v>547.74</v>
      </c>
      <c r="F142" s="110">
        <v>0</v>
      </c>
      <c r="G142" s="110">
        <f>+E142*F142</f>
        <v>0</v>
      </c>
      <c r="H142" s="81"/>
    </row>
    <row r="143" spans="1:8" x14ac:dyDescent="0.25">
      <c r="A143" s="217"/>
      <c r="B143" s="107" t="s">
        <v>247</v>
      </c>
      <c r="C143" s="113" t="s">
        <v>107</v>
      </c>
      <c r="D143" s="109" t="s">
        <v>85</v>
      </c>
      <c r="E143" s="109">
        <f>32*2.5</f>
        <v>80</v>
      </c>
      <c r="F143" s="110">
        <v>0</v>
      </c>
      <c r="G143" s="110">
        <f>+E143*F143</f>
        <v>0</v>
      </c>
      <c r="H143" s="81"/>
    </row>
    <row r="144" spans="1:8" x14ac:dyDescent="0.25">
      <c r="A144" s="217"/>
      <c r="B144" s="107" t="s">
        <v>248</v>
      </c>
      <c r="C144" s="113" t="s">
        <v>109</v>
      </c>
      <c r="D144" s="109" t="s">
        <v>85</v>
      </c>
      <c r="E144" s="109">
        <f>+(20.55)-(0.8+1.1+1.2)</f>
        <v>17.45</v>
      </c>
      <c r="F144" s="110">
        <v>0</v>
      </c>
      <c r="G144" s="110">
        <f>+E144*F144</f>
        <v>0</v>
      </c>
      <c r="H144" s="81"/>
    </row>
    <row r="145" spans="1:11" ht="30" x14ac:dyDescent="0.25">
      <c r="A145" s="217"/>
      <c r="B145" s="107" t="s">
        <v>249</v>
      </c>
      <c r="C145" s="113" t="s">
        <v>111</v>
      </c>
      <c r="D145" s="109" t="s">
        <v>83</v>
      </c>
      <c r="E145" s="109">
        <f>+E132</f>
        <v>230</v>
      </c>
      <c r="F145" s="110">
        <v>0</v>
      </c>
      <c r="G145" s="110">
        <f>+E145*F145</f>
        <v>0</v>
      </c>
      <c r="H145" s="81"/>
    </row>
    <row r="146" spans="1:11" x14ac:dyDescent="0.25">
      <c r="A146" s="217"/>
      <c r="B146" s="107"/>
      <c r="C146" s="129" t="s">
        <v>115</v>
      </c>
      <c r="D146" s="109"/>
      <c r="E146" s="109"/>
      <c r="F146" s="110"/>
      <c r="G146" s="110"/>
      <c r="H146" s="81"/>
    </row>
    <row r="147" spans="1:11" x14ac:dyDescent="0.25">
      <c r="A147" s="217"/>
      <c r="B147" s="107" t="s">
        <v>250</v>
      </c>
      <c r="C147" s="113" t="s">
        <v>251</v>
      </c>
      <c r="D147" s="109" t="s">
        <v>88</v>
      </c>
      <c r="E147" s="109">
        <v>1</v>
      </c>
      <c r="F147" s="130">
        <v>0</v>
      </c>
      <c r="G147" s="110">
        <f t="shared" ref="G147:G153" si="6">+E147*F147</f>
        <v>0</v>
      </c>
      <c r="H147" s="81"/>
    </row>
    <row r="148" spans="1:11" x14ac:dyDescent="0.25">
      <c r="A148" s="217"/>
      <c r="B148" s="107" t="s">
        <v>252</v>
      </c>
      <c r="C148" s="113" t="s">
        <v>253</v>
      </c>
      <c r="D148" s="109" t="s">
        <v>88</v>
      </c>
      <c r="E148" s="109">
        <v>1</v>
      </c>
      <c r="F148" s="130">
        <v>0</v>
      </c>
      <c r="G148" s="110">
        <f t="shared" si="6"/>
        <v>0</v>
      </c>
      <c r="H148" s="81"/>
    </row>
    <row r="149" spans="1:11" ht="30" x14ac:dyDescent="0.25">
      <c r="A149" s="217"/>
      <c r="B149" s="107" t="s">
        <v>254</v>
      </c>
      <c r="C149" s="113" t="s">
        <v>255</v>
      </c>
      <c r="D149" s="109" t="s">
        <v>88</v>
      </c>
      <c r="E149" s="109">
        <v>1</v>
      </c>
      <c r="F149" s="110">
        <v>0</v>
      </c>
      <c r="G149" s="110">
        <f t="shared" si="6"/>
        <v>0</v>
      </c>
      <c r="H149" s="81"/>
    </row>
    <row r="150" spans="1:11" ht="30" x14ac:dyDescent="0.25">
      <c r="A150" s="217"/>
      <c r="B150" s="107" t="s">
        <v>256</v>
      </c>
      <c r="C150" s="113" t="s">
        <v>257</v>
      </c>
      <c r="D150" s="109" t="s">
        <v>88</v>
      </c>
      <c r="E150" s="109">
        <v>1</v>
      </c>
      <c r="F150" s="110">
        <v>0</v>
      </c>
      <c r="G150" s="110">
        <f t="shared" si="6"/>
        <v>0</v>
      </c>
      <c r="H150" s="81"/>
    </row>
    <row r="151" spans="1:11" ht="30" x14ac:dyDescent="0.25">
      <c r="A151" s="217"/>
      <c r="B151" s="107" t="s">
        <v>258</v>
      </c>
      <c r="C151" s="113" t="s">
        <v>117</v>
      </c>
      <c r="D151" s="109" t="s">
        <v>90</v>
      </c>
      <c r="E151" s="109">
        <f>20+8</f>
        <v>28</v>
      </c>
      <c r="F151" s="110">
        <v>0</v>
      </c>
      <c r="G151" s="110">
        <f t="shared" si="6"/>
        <v>0</v>
      </c>
      <c r="H151" s="81"/>
    </row>
    <row r="152" spans="1:11" s="3" customFormat="1" x14ac:dyDescent="0.25">
      <c r="A152" s="217"/>
      <c r="B152" s="107" t="s">
        <v>259</v>
      </c>
      <c r="C152" s="113" t="s">
        <v>260</v>
      </c>
      <c r="D152" s="109" t="s">
        <v>90</v>
      </c>
      <c r="E152" s="109">
        <v>8</v>
      </c>
      <c r="F152" s="110">
        <v>0</v>
      </c>
      <c r="G152" s="110">
        <f t="shared" si="6"/>
        <v>0</v>
      </c>
      <c r="H152" s="81"/>
    </row>
    <row r="153" spans="1:11" x14ac:dyDescent="0.25">
      <c r="A153" s="217"/>
      <c r="B153" s="79" t="s">
        <v>261</v>
      </c>
      <c r="C153" s="10" t="s">
        <v>262</v>
      </c>
      <c r="D153" s="9" t="s">
        <v>90</v>
      </c>
      <c r="E153" s="9">
        <v>8</v>
      </c>
      <c r="F153" s="11">
        <v>0</v>
      </c>
      <c r="G153" s="87">
        <f t="shared" si="6"/>
        <v>0</v>
      </c>
      <c r="H153" s="81"/>
    </row>
    <row r="154" spans="1:11" ht="15.75" thickBot="1" x14ac:dyDescent="0.3">
      <c r="A154" s="84"/>
      <c r="H154" s="81"/>
    </row>
    <row r="155" spans="1:11" ht="15.75" thickBot="1" x14ac:dyDescent="0.3">
      <c r="A155" s="88"/>
      <c r="B155" s="68" t="s">
        <v>263</v>
      </c>
      <c r="C155" s="69" t="s">
        <v>264</v>
      </c>
      <c r="D155" s="70"/>
      <c r="E155" s="70"/>
      <c r="F155" s="71"/>
      <c r="G155" s="72"/>
      <c r="H155" s="78">
        <f>SUM(G155:G158)</f>
        <v>0</v>
      </c>
    </row>
    <row r="156" spans="1:11" ht="240" x14ac:dyDescent="0.25">
      <c r="A156" s="88"/>
      <c r="B156" s="79" t="s">
        <v>265</v>
      </c>
      <c r="C156" s="10" t="s">
        <v>266</v>
      </c>
      <c r="D156" s="9" t="s">
        <v>88</v>
      </c>
      <c r="E156" s="9">
        <v>1</v>
      </c>
      <c r="F156" s="11">
        <v>0</v>
      </c>
      <c r="G156" s="11">
        <f>+E156*F156</f>
        <v>0</v>
      </c>
      <c r="H156" s="81"/>
    </row>
    <row r="157" spans="1:11" ht="75" x14ac:dyDescent="0.25">
      <c r="A157" s="88"/>
      <c r="B157" s="79" t="s">
        <v>267</v>
      </c>
      <c r="C157" s="10" t="s">
        <v>268</v>
      </c>
      <c r="D157" s="9" t="s">
        <v>88</v>
      </c>
      <c r="E157" s="9">
        <v>1</v>
      </c>
      <c r="F157" s="11">
        <v>0</v>
      </c>
      <c r="G157" s="11">
        <f>+E157*F157</f>
        <v>0</v>
      </c>
      <c r="H157" s="81"/>
      <c r="K157" s="218"/>
    </row>
    <row r="158" spans="1:11" ht="75.75" thickBot="1" x14ac:dyDescent="0.3">
      <c r="A158" s="89"/>
      <c r="B158" s="90" t="s">
        <v>269</v>
      </c>
      <c r="C158" s="91" t="s">
        <v>24</v>
      </c>
      <c r="D158" s="92" t="s">
        <v>88</v>
      </c>
      <c r="E158" s="92">
        <v>1</v>
      </c>
      <c r="F158" s="93">
        <v>0</v>
      </c>
      <c r="G158" s="93">
        <f>+E158*F158</f>
        <v>0</v>
      </c>
      <c r="H158" s="94"/>
    </row>
    <row r="159" spans="1:11" hidden="1" x14ac:dyDescent="0.25">
      <c r="H159" s="96">
        <f>SUM(H7)</f>
        <v>0</v>
      </c>
      <c r="I159">
        <v>64</v>
      </c>
    </row>
    <row r="160" spans="1:11" hidden="1" x14ac:dyDescent="0.25">
      <c r="I160" s="96">
        <f>H159*I159</f>
        <v>0</v>
      </c>
    </row>
    <row r="161" spans="2:8" hidden="1" x14ac:dyDescent="0.25"/>
    <row r="162" spans="2:8" hidden="1" x14ac:dyDescent="0.25"/>
    <row r="163" spans="2:8" hidden="1" x14ac:dyDescent="0.25">
      <c r="B163" s="95" t="s">
        <v>270</v>
      </c>
      <c r="H163" s="96"/>
    </row>
    <row r="164" spans="2:8" hidden="1" x14ac:dyDescent="0.25">
      <c r="C164" s="10" t="s">
        <v>271</v>
      </c>
      <c r="F164" s="3"/>
      <c r="G164" s="3"/>
      <c r="H164" s="96"/>
    </row>
    <row r="165" spans="2:8" hidden="1" x14ac:dyDescent="0.25">
      <c r="F165" s="3"/>
      <c r="G165" s="3"/>
    </row>
    <row r="166" spans="2:8" hidden="1" x14ac:dyDescent="0.25">
      <c r="F166" s="3"/>
      <c r="G166" s="3"/>
    </row>
    <row r="167" spans="2:8" hidden="1" x14ac:dyDescent="0.25">
      <c r="B167" s="209" t="s">
        <v>272</v>
      </c>
      <c r="C167" s="209"/>
      <c r="D167" s="209"/>
      <c r="E167" s="209"/>
      <c r="F167" s="3"/>
      <c r="G167" s="3"/>
    </row>
    <row r="168" spans="2:8" hidden="1" x14ac:dyDescent="0.25">
      <c r="B168" s="9">
        <v>4</v>
      </c>
      <c r="C168" s="10" t="s">
        <v>273</v>
      </c>
      <c r="D168" s="9">
        <v>100</v>
      </c>
      <c r="E168" s="9">
        <f t="shared" ref="E168:E174" si="7">+D168*B168</f>
        <v>400</v>
      </c>
      <c r="F168" s="3"/>
      <c r="G168" s="3"/>
    </row>
    <row r="169" spans="2:8" hidden="1" x14ac:dyDescent="0.25">
      <c r="B169" s="9">
        <v>4</v>
      </c>
      <c r="C169" s="10" t="s">
        <v>273</v>
      </c>
      <c r="D169" s="9">
        <v>100</v>
      </c>
      <c r="E169" s="9">
        <f t="shared" si="7"/>
        <v>400</v>
      </c>
      <c r="F169" s="3"/>
      <c r="G169" s="3"/>
    </row>
    <row r="170" spans="2:8" hidden="1" x14ac:dyDescent="0.25">
      <c r="B170" s="9">
        <v>5</v>
      </c>
      <c r="C170" s="10" t="s">
        <v>274</v>
      </c>
      <c r="D170" s="9">
        <v>100</v>
      </c>
      <c r="E170" s="9">
        <f t="shared" si="7"/>
        <v>500</v>
      </c>
      <c r="F170" s="3"/>
      <c r="G170" s="3"/>
    </row>
    <row r="171" spans="2:8" hidden="1" x14ac:dyDescent="0.25">
      <c r="B171" s="9">
        <v>2</v>
      </c>
      <c r="C171" s="10" t="s">
        <v>275</v>
      </c>
      <c r="D171" s="9">
        <v>1800</v>
      </c>
      <c r="E171" s="9">
        <f t="shared" si="7"/>
        <v>3600</v>
      </c>
      <c r="F171" s="3"/>
      <c r="G171" s="3"/>
    </row>
    <row r="172" spans="2:8" hidden="1" x14ac:dyDescent="0.25">
      <c r="B172" s="9">
        <v>1</v>
      </c>
      <c r="C172" s="10" t="s">
        <v>276</v>
      </c>
      <c r="D172" s="9">
        <v>2000</v>
      </c>
      <c r="E172" s="9">
        <f t="shared" si="7"/>
        <v>2000</v>
      </c>
      <c r="F172" s="3"/>
      <c r="G172" s="3"/>
    </row>
    <row r="173" spans="2:8" hidden="1" x14ac:dyDescent="0.25">
      <c r="B173" s="9">
        <v>1</v>
      </c>
      <c r="C173" s="10" t="s">
        <v>277</v>
      </c>
      <c r="D173" s="9">
        <v>1500</v>
      </c>
      <c r="E173" s="9">
        <f t="shared" si="7"/>
        <v>1500</v>
      </c>
      <c r="F173" s="3"/>
      <c r="G173" s="3"/>
    </row>
    <row r="174" spans="2:8" hidden="1" x14ac:dyDescent="0.25">
      <c r="B174" s="79">
        <v>1</v>
      </c>
      <c r="C174" s="10" t="s">
        <v>278</v>
      </c>
      <c r="D174" s="9">
        <v>100</v>
      </c>
      <c r="E174" s="9">
        <f t="shared" si="7"/>
        <v>100</v>
      </c>
      <c r="F174" s="3"/>
      <c r="G174" s="3"/>
    </row>
    <row r="175" spans="2:8" hidden="1" x14ac:dyDescent="0.25">
      <c r="E175" s="97">
        <f>SUM(E168:E174)</f>
        <v>8500</v>
      </c>
      <c r="F175" s="97" t="s">
        <v>279</v>
      </c>
      <c r="G175" s="3"/>
    </row>
    <row r="176" spans="2:8" hidden="1" x14ac:dyDescent="0.25">
      <c r="F176" s="3"/>
      <c r="G176" s="3"/>
    </row>
    <row r="177" spans="2:7" hidden="1" x14ac:dyDescent="0.25">
      <c r="F177" s="3"/>
      <c r="G177" s="3"/>
    </row>
    <row r="178" spans="2:7" hidden="1" x14ac:dyDescent="0.25">
      <c r="B178" s="209" t="s">
        <v>280</v>
      </c>
      <c r="C178" s="209"/>
      <c r="D178" s="209"/>
      <c r="E178" s="209"/>
      <c r="F178" s="3"/>
      <c r="G178" s="3"/>
    </row>
    <row r="179" spans="2:7" hidden="1" x14ac:dyDescent="0.25">
      <c r="B179" s="9">
        <f>4+1</f>
        <v>5</v>
      </c>
      <c r="C179" s="10" t="s">
        <v>281</v>
      </c>
      <c r="D179" s="9">
        <v>100</v>
      </c>
      <c r="E179" s="9">
        <f t="shared" ref="E179:E184" si="8">+D179*B179</f>
        <v>500</v>
      </c>
      <c r="F179" s="3"/>
      <c r="G179" s="3"/>
    </row>
    <row r="180" spans="2:7" hidden="1" x14ac:dyDescent="0.25">
      <c r="B180" s="9">
        <v>2</v>
      </c>
      <c r="C180" s="10" t="s">
        <v>282</v>
      </c>
      <c r="D180" s="9">
        <v>1800</v>
      </c>
      <c r="E180" s="9">
        <f t="shared" si="8"/>
        <v>3600</v>
      </c>
      <c r="F180" s="3"/>
      <c r="G180" s="3"/>
    </row>
    <row r="181" spans="2:7" hidden="1" x14ac:dyDescent="0.25">
      <c r="B181" s="9">
        <v>2</v>
      </c>
      <c r="C181" s="10" t="s">
        <v>283</v>
      </c>
      <c r="D181" s="9">
        <v>1800</v>
      </c>
      <c r="E181" s="9">
        <f t="shared" si="8"/>
        <v>3600</v>
      </c>
      <c r="F181" s="3"/>
      <c r="G181" s="3"/>
    </row>
    <row r="182" spans="2:7" hidden="1" x14ac:dyDescent="0.25">
      <c r="B182" s="9">
        <v>5</v>
      </c>
      <c r="C182" s="10" t="s">
        <v>281</v>
      </c>
      <c r="D182" s="9">
        <v>100</v>
      </c>
      <c r="E182" s="9">
        <f t="shared" si="8"/>
        <v>500</v>
      </c>
      <c r="F182" s="3"/>
      <c r="G182" s="3"/>
    </row>
    <row r="183" spans="2:7" hidden="1" x14ac:dyDescent="0.25">
      <c r="B183" s="9">
        <v>1</v>
      </c>
      <c r="C183" s="10" t="s">
        <v>284</v>
      </c>
      <c r="D183" s="9">
        <v>10000</v>
      </c>
      <c r="E183" s="9">
        <f t="shared" si="8"/>
        <v>10000</v>
      </c>
      <c r="F183" s="3"/>
      <c r="G183" s="3"/>
    </row>
    <row r="184" spans="2:7" hidden="1" x14ac:dyDescent="0.25">
      <c r="B184" s="9">
        <v>1</v>
      </c>
      <c r="C184" s="10" t="s">
        <v>285</v>
      </c>
      <c r="D184" s="9">
        <v>1500</v>
      </c>
      <c r="E184" s="9">
        <f t="shared" si="8"/>
        <v>1500</v>
      </c>
      <c r="F184" s="3"/>
      <c r="G184" s="3"/>
    </row>
    <row r="185" spans="2:7" hidden="1" x14ac:dyDescent="0.25">
      <c r="E185" s="97">
        <f>SUM(E179:E184)</f>
        <v>19700</v>
      </c>
      <c r="F185" s="97" t="s">
        <v>279</v>
      </c>
      <c r="G185" s="3"/>
    </row>
    <row r="186" spans="2:7" hidden="1" x14ac:dyDescent="0.25">
      <c r="F186" s="3"/>
      <c r="G186" s="3"/>
    </row>
    <row r="187" spans="2:7" hidden="1" x14ac:dyDescent="0.25">
      <c r="B187" s="9" t="s">
        <v>286</v>
      </c>
      <c r="C187" s="98">
        <v>16</v>
      </c>
      <c r="D187" s="99" t="s">
        <v>287</v>
      </c>
      <c r="E187" s="100">
        <f>+E175</f>
        <v>8500</v>
      </c>
      <c r="F187" s="100">
        <f>+E187*C187</f>
        <v>136000</v>
      </c>
      <c r="G187" s="3"/>
    </row>
    <row r="188" spans="2:7" hidden="1" x14ac:dyDescent="0.25">
      <c r="B188" s="9"/>
      <c r="C188" s="98">
        <v>2</v>
      </c>
      <c r="D188" s="99" t="s">
        <v>288</v>
      </c>
      <c r="E188" s="100">
        <f>+E185</f>
        <v>19700</v>
      </c>
      <c r="F188" s="100">
        <f>+E188*C188</f>
        <v>39400</v>
      </c>
      <c r="G188" s="3"/>
    </row>
    <row r="189" spans="2:7" hidden="1" x14ac:dyDescent="0.25">
      <c r="C189" s="101"/>
      <c r="D189" s="102"/>
      <c r="E189" s="103"/>
      <c r="F189" s="104">
        <f>SUM(F187:F188)</f>
        <v>175400</v>
      </c>
      <c r="G189" s="3"/>
    </row>
    <row r="190" spans="2:7" hidden="1" x14ac:dyDescent="0.25">
      <c r="F190" s="105">
        <f>+F189/660</f>
        <v>265.75757575757575</v>
      </c>
      <c r="G190" s="106" t="s">
        <v>289</v>
      </c>
    </row>
    <row r="191" spans="2:7" hidden="1" x14ac:dyDescent="0.25">
      <c r="F191" s="3"/>
      <c r="G191" s="3"/>
    </row>
    <row r="192" spans="2:7" hidden="1" x14ac:dyDescent="0.25">
      <c r="B192" s="3">
        <v>65000000</v>
      </c>
      <c r="C192" s="4" t="s">
        <v>290</v>
      </c>
      <c r="F192" s="3"/>
      <c r="G192" s="3"/>
    </row>
    <row r="193" spans="2:7" hidden="1" x14ac:dyDescent="0.25">
      <c r="B193" s="3">
        <v>20000000</v>
      </c>
      <c r="C193" s="4" t="s">
        <v>291</v>
      </c>
      <c r="F193" s="3"/>
      <c r="G193" s="3"/>
    </row>
  </sheetData>
  <mergeCells count="7">
    <mergeCell ref="B167:E167"/>
    <mergeCell ref="B178:E178"/>
    <mergeCell ref="A4:H4"/>
    <mergeCell ref="H5:H6"/>
    <mergeCell ref="A6:A97"/>
    <mergeCell ref="A98:A119"/>
    <mergeCell ref="A120:A153"/>
  </mergeCells>
  <phoneticPr fontId="22" type="noConversion"/>
  <pageMargins left="0.7" right="0.7" top="0.75" bottom="0.75" header="0.511811023622047" footer="0.511811023622047"/>
  <pageSetup paperSize="5" scale="72" fitToHeight="0" orientation="portrait" r:id="rId1"/>
  <rowBreaks count="4" manualBreakCount="4">
    <brk id="49" max="7" man="1"/>
    <brk id="97" max="7" man="1"/>
    <brk id="119" max="7" man="1"/>
    <brk id="154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RESUMEN 2</vt:lpstr>
      <vt:lpstr>OBRAS CIVILES</vt:lpstr>
      <vt:lpstr>INSTALACIONES ESPECIALES</vt:lpstr>
      <vt:lpstr>PLANILLA DETALLADA</vt:lpstr>
      <vt:lpstr>'INSTALACIONES ESPECIALES'!Área_de_impresión</vt:lpstr>
      <vt:lpstr>'PLANILLA DETALLADA'!Área_de_impresión</vt:lpstr>
      <vt:lpstr>'RESUMEN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USUARIO</cp:lastModifiedBy>
  <cp:revision>5</cp:revision>
  <cp:lastPrinted>2025-05-23T13:09:08Z</cp:lastPrinted>
  <dcterms:created xsi:type="dcterms:W3CDTF">2025-01-09T01:39:31Z</dcterms:created>
  <dcterms:modified xsi:type="dcterms:W3CDTF">2025-06-23T10:58:26Z</dcterms:modified>
  <dc:language>es-PY</dc:language>
</cp:coreProperties>
</file>